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definedNames/>
  <calcPr fullCalcOnLoad="1"/>
</workbook>
</file>

<file path=xl/sharedStrings.xml><?xml version="1.0" encoding="utf-8"?>
<sst xmlns="http://schemas.openxmlformats.org/spreadsheetml/2006/main" count="186" uniqueCount="109">
  <si>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</si>
  <si>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</si>
  <si>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</si>
  <si>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</si>
  <si>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</si>
  <si>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</si>
  <si>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</si>
  <si>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</si>
  <si>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</si>
  <si>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</si>
  <si>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</si>
  <si>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</si>
  <si>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</si>
  <si>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</si>
  <si>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</si>
  <si>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</si>
  <si>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</si>
  <si>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</si>
  <si>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</si>
  <si>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</si>
  <si>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</si>
  <si>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</si>
  <si>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</si>
  <si>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</si>
  <si>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</si>
  <si>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</si>
  <si>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</si>
  <si>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</si>
  <si>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</si>
  <si>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</si>
  <si>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</si>
  <si>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</si>
  <si>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</si>
  <si>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</si>
  <si>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</si>
  <si>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</si>
  <si>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</si>
  <si>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</si>
  <si>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</si>
  <si>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</si>
  <si>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</si>
  <si>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</si>
  <si>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</si>
  <si>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Bob</t>
  </si>
  <si>
    <t>Tim</t>
  </si>
  <si>
    <t>Jerry</t>
  </si>
  <si>
    <t>Sager</t>
  </si>
  <si>
    <t>Wojcik</t>
  </si>
  <si>
    <t>F</t>
  </si>
  <si>
    <t>Leon</t>
  </si>
  <si>
    <t>Joslin</t>
  </si>
  <si>
    <t>Ray</t>
  </si>
  <si>
    <t>Doug</t>
  </si>
  <si>
    <t>Tomlinson</t>
  </si>
  <si>
    <t>Ward</t>
  </si>
  <si>
    <t>Robin</t>
  </si>
  <si>
    <t>Herron</t>
  </si>
  <si>
    <t>Dick</t>
  </si>
  <si>
    <t>Todd</t>
  </si>
  <si>
    <t>Taylor</t>
  </si>
  <si>
    <t>Jeff</t>
  </si>
  <si>
    <t>Crothers</t>
  </si>
  <si>
    <t>Georgia</t>
  </si>
  <si>
    <t>Cutler</t>
  </si>
  <si>
    <t>Hank</t>
  </si>
  <si>
    <t>Dennis</t>
  </si>
  <si>
    <t>Cameron</t>
  </si>
  <si>
    <t>Howie</t>
  </si>
  <si>
    <t>Kellogg</t>
  </si>
  <si>
    <t>George</t>
  </si>
  <si>
    <t>Mathews</t>
  </si>
  <si>
    <t>Hotchkiss</t>
  </si>
  <si>
    <t>Cahners</t>
  </si>
  <si>
    <t>Jim</t>
  </si>
  <si>
    <t>Wetenhall</t>
  </si>
  <si>
    <t>Ken</t>
  </si>
  <si>
    <t>Jansson</t>
  </si>
  <si>
    <t>Shannon</t>
  </si>
  <si>
    <t>Kathy</t>
  </si>
  <si>
    <t xml:space="preserve">Troy </t>
  </si>
  <si>
    <t>Nelson</t>
  </si>
  <si>
    <t>Seto</t>
  </si>
  <si>
    <t>WA</t>
  </si>
  <si>
    <t>NY</t>
  </si>
  <si>
    <t xml:space="preserve">David </t>
  </si>
  <si>
    <t>Summers</t>
  </si>
  <si>
    <t>Feick</t>
  </si>
  <si>
    <t>Deborah</t>
  </si>
  <si>
    <t>Ecklund</t>
  </si>
  <si>
    <t xml:space="preserve">Joyce </t>
  </si>
  <si>
    <t>AZ</t>
  </si>
  <si>
    <t>KS</t>
  </si>
  <si>
    <t>OH</t>
  </si>
  <si>
    <t>NV</t>
  </si>
  <si>
    <t>MT</t>
  </si>
  <si>
    <t>ID</t>
  </si>
  <si>
    <t>OR</t>
  </si>
  <si>
    <t>FL</t>
  </si>
  <si>
    <t>CO</t>
  </si>
  <si>
    <t>TX</t>
  </si>
  <si>
    <t>PA</t>
  </si>
  <si>
    <t>2007 Weight and superweight championships</t>
  </si>
  <si>
    <t>44#</t>
  </si>
  <si>
    <t>9.65</t>
  </si>
  <si>
    <t>9.66</t>
  </si>
  <si>
    <t>9.80</t>
  </si>
  <si>
    <t>8.89</t>
  </si>
  <si>
    <t>6.69</t>
  </si>
  <si>
    <t>Konen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</si>
</sst>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mmm\-yyyy"/>
  </numFmts>
  <fonts count="6">
    <font>
      <sz val="10"/>
      <name val="Arial"/>
      <family val="0"/>
    </font>
    <font>
      <sz val="9.75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32262388"/>
        <c:axId val="21926037"/>
      </c:scatterChart>
      <c:val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26037"/>
        <c:crosses val="autoZero"/>
        <c:crossBetween val="midCat"/>
        <c:dispUnits/>
      </c:valAx>
      <c:valAx>
        <c:axId val="21926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623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1"/>
  <sheetViews>
    <sheetView tabSelected="1" zoomScale="98" zoomScaleNormal="98" workbookViewId="0" topLeftCell="D10">
      <pane ySplit="525" topLeftCell="BM1" activePane="bottomLeft" state="split"/>
      <selection pane="topLeft" activeCell="Z10" sqref="Z1:Z16384"/>
      <selection pane="bottomLeft" activeCell="D20" sqref="D20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9.28125" style="0" bestFit="1" customWidth="1"/>
    <col min="25" max="25" width="15.7109375" style="0" customWidth="1"/>
    <col min="26" max="26" width="5.421875" style="12" customWidth="1"/>
  </cols>
  <sheetData>
    <row r="1" spans="1:26" s="10" customFormat="1" ht="18">
      <c r="A1" s="13" t="s">
        <v>101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  <c r="Z1" s="28"/>
    </row>
    <row r="2" ht="12.75">
      <c r="B2" s="15" t="s">
        <v>40</v>
      </c>
    </row>
    <row r="3" spans="1:2" ht="12.75">
      <c r="A3" s="2" t="s">
        <v>12</v>
      </c>
      <c r="B3" s="15" t="s">
        <v>41</v>
      </c>
    </row>
    <row r="4" ht="12.75">
      <c r="C4" t="s">
        <v>35</v>
      </c>
    </row>
    <row r="5" ht="12.75">
      <c r="C5" t="s">
        <v>13</v>
      </c>
    </row>
    <row r="6" ht="12.75">
      <c r="C6" t="s">
        <v>42</v>
      </c>
    </row>
    <row r="7" ht="12.75">
      <c r="C7" t="s">
        <v>14</v>
      </c>
    </row>
    <row r="8" spans="1:26" ht="12.75">
      <c r="A8" s="6">
        <v>51</v>
      </c>
      <c r="B8" s="29" t="s">
        <v>34</v>
      </c>
      <c r="C8" t="s">
        <v>38</v>
      </c>
      <c r="D8" t="s">
        <v>39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s="12" t="s">
        <v>16</v>
      </c>
    </row>
    <row r="9" spans="5:23" ht="12.75">
      <c r="E9" s="31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25" t="s">
        <v>0</v>
      </c>
      <c r="B10" s="26" t="s">
        <v>31</v>
      </c>
      <c r="C10" s="27" t="s">
        <v>29</v>
      </c>
      <c r="D10" s="27" t="s">
        <v>30</v>
      </c>
      <c r="E10" s="31" t="s">
        <v>33</v>
      </c>
      <c r="F10" s="19" t="s">
        <v>20</v>
      </c>
      <c r="G10" s="32" t="s">
        <v>17</v>
      </c>
      <c r="H10" s="19" t="s">
        <v>21</v>
      </c>
      <c r="I10" s="31" t="s">
        <v>17</v>
      </c>
      <c r="J10" s="19" t="s">
        <v>22</v>
      </c>
      <c r="K10" s="31" t="s">
        <v>17</v>
      </c>
      <c r="L10" s="19" t="s">
        <v>23</v>
      </c>
      <c r="M10" s="31" t="s">
        <v>17</v>
      </c>
      <c r="N10" s="19" t="s">
        <v>24</v>
      </c>
      <c r="O10" s="31" t="s">
        <v>17</v>
      </c>
      <c r="P10" s="19" t="s">
        <v>25</v>
      </c>
      <c r="Q10" s="31" t="s">
        <v>17</v>
      </c>
      <c r="R10" s="19" t="s">
        <v>26</v>
      </c>
      <c r="S10" s="31" t="s">
        <v>17</v>
      </c>
      <c r="T10" s="19" t="s">
        <v>27</v>
      </c>
      <c r="U10" s="31" t="s">
        <v>17</v>
      </c>
      <c r="V10" s="19" t="s">
        <v>28</v>
      </c>
      <c r="W10" s="31" t="s">
        <v>17</v>
      </c>
      <c r="X10" s="27" t="s">
        <v>102</v>
      </c>
      <c r="Y10" s="11" t="s">
        <v>18</v>
      </c>
      <c r="Z10" s="27" t="s">
        <v>19</v>
      </c>
    </row>
    <row r="11" spans="1:27" ht="12.75">
      <c r="A11" s="6">
        <v>36</v>
      </c>
      <c r="B11" s="29" t="s">
        <v>34</v>
      </c>
      <c r="C11" s="24" t="s">
        <v>79</v>
      </c>
      <c r="D11" s="24" t="s">
        <v>80</v>
      </c>
      <c r="E11" s="30">
        <f aca="true" t="shared" si="0" ref="E11:E17">SUM(G11+I11+K11+M11+O11+Q11+S11+U11+W11)</f>
        <v>1068</v>
      </c>
      <c r="F11" s="18"/>
      <c r="G11" s="3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30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30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30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>
        <v>10.71</v>
      </c>
      <c r="O11" s="30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530</v>
      </c>
      <c r="P11" s="18">
        <v>7.03</v>
      </c>
      <c r="Q11" s="30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538</v>
      </c>
      <c r="R11" s="18"/>
      <c r="S11" s="30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0</v>
      </c>
      <c r="T11" s="18"/>
      <c r="U11" s="30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0</v>
      </c>
      <c r="V11" s="18"/>
      <c r="W11" s="30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0</v>
      </c>
      <c r="X11" s="23"/>
      <c r="Z11" s="12" t="s">
        <v>16</v>
      </c>
      <c r="AA11" s="24"/>
    </row>
    <row r="12" spans="1:27" ht="12.75">
      <c r="A12" s="6">
        <v>44</v>
      </c>
      <c r="B12" s="29" t="s">
        <v>34</v>
      </c>
      <c r="C12" s="24" t="s">
        <v>44</v>
      </c>
      <c r="D12" s="24" t="s">
        <v>77</v>
      </c>
      <c r="E12" s="30">
        <f t="shared" si="0"/>
        <v>1528</v>
      </c>
      <c r="F12" s="18"/>
      <c r="G12" s="33">
        <f>IF($B11="M",(IF(OR(F12=0,F12*0.9308*VLOOKUP($A11,Partridge!$A$3:$J$73,2)&lt;1.5),0,INT(51.39*((INT(100*((((INT(100*F12))/100)*0.9308*VLOOKUP($A11,Partridge!$A$3:$J$73,2))))/100-1.5)^1.05)))),IF($B11="F",(IF(OR(F12=0,F12*2*0.9308*VLOOKUP($A11,Partridge!$A$3:$J$73,2)&lt;1.5),0,INT(56.0211*((INT(100*((((INT(100*F12))/100)*2*0.9308*VLOOKUP($A11,Partridge!$A$3:$J$73,2))))/100-1.5)^1.05)))),"M/F?"))</f>
        <v>0</v>
      </c>
      <c r="H12" s="18"/>
      <c r="I12" s="30">
        <f>IF($B11="M",(IF(OR(H12=0,H12*VLOOKUP($A11,Partridge!$A$3:$J$73,3)&lt;1.5),0,INT(51.39*((INT(100*((((INT(100*H12))/100)*VLOOKUP($A11,Partridge!$A$3:$J$73,3))))/100-1.5)^1.05)))),IF($B11="F",(IF(OR(H12=0,H12*2*VLOOKUP($A11,Partridge!$A$3:$J$73,3)&lt;1.5),0,INT(56.0211*((INT(100*((((INT(100*H12))/100)*2*VLOOKUP($A11,Partridge!$A$3:$J$73,3))))/100-1.5)^1.05)))),"M/F?"))</f>
        <v>0</v>
      </c>
      <c r="J12" s="18"/>
      <c r="K12" s="30">
        <f>IF($B11="M",(IF(OR(J12=0,J12*VLOOKUP($A11,Partridge!$A$3:$J$73,4)&lt;1.5),0,INT(51.39*((INT(100*((((INT(100*J12))/100)*VLOOKUP($A11,Partridge!$A$3:$J$73,4))))/100-1.5)^1.05)))),IF($B11="F",(IF(OR(J12=0,J12*2*VLOOKUP($A11,Partridge!$A$3:$J$73,4)&lt;1.5),0,INT(56.0211*((INT(100*((((INT(100*J12))/100)*2*VLOOKUP($A11,Partridge!$A$3:$J$73,4))))/100-1.5)^1.05)))),"M/F?"))</f>
        <v>0</v>
      </c>
      <c r="L12" s="18"/>
      <c r="M12" s="30">
        <f>IF($B11="M",(IF(OR(L12=0,L12*VLOOKUP($A11,Partridge!$A$3:$J$73,5)&lt;1.5),0,INT(51.39*((INT(100*((((INT(100*L12))/100)*VLOOKUP($A11,Partridge!$A$3:$J$73,5))))/100-1.5)^1.05)))),IF($B11="F",(IF(OR(L12=0,L12*2*VLOOKUP($A11,Partridge!$A$3:$J$73,5)&lt;1.5),0,INT(56.02111*((INT(100*((((INT(100*L12))/100)*2*VLOOKUP($A11,Partridge!$A$3:$J$73,5))))/100-1.5)^1.05)))),"M/F?"))</f>
        <v>0</v>
      </c>
      <c r="N12" s="18">
        <v>13.63</v>
      </c>
      <c r="O12" s="30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764</v>
      </c>
      <c r="P12" s="18">
        <v>8.7</v>
      </c>
      <c r="Q12" s="30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764</v>
      </c>
      <c r="R12" s="18"/>
      <c r="S12" s="30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0</v>
      </c>
      <c r="T12" s="18"/>
      <c r="U12" s="30">
        <f>IF($B11="M",(IF(OR(T12=0,T12*VLOOKUP($A11,Partridge!$A$3:$J$73,9)&lt;1.5),0,INT(51.39*((INT(100*((((INT(100*T12))/100)*VLOOKUP($A11,Partridge!$A$3:$J$73,9))))/100-1.5)^1.05)))),IF($B11="F",(IF(OR(T12=0,T12*2*VLOOKUP($A11,Partridge!$A$3:$J$73,9)&lt;1.5),0,INT(56.0211*((INT(100*((((INT(100*T12))/100)*2*VLOOKUP($A11,Partridge!$A$3:$J$73,9))))/100-1.5)^1.05)))),"M/F?"))</f>
        <v>0</v>
      </c>
      <c r="V12" s="18"/>
      <c r="W12" s="30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0</v>
      </c>
      <c r="X12" s="23"/>
      <c r="Z12" s="12" t="s">
        <v>82</v>
      </c>
      <c r="AA12" s="24"/>
    </row>
    <row r="13" spans="1:27" ht="12.75">
      <c r="A13" s="6">
        <v>44</v>
      </c>
      <c r="B13" s="29" t="s">
        <v>34</v>
      </c>
      <c r="C13" s="24" t="s">
        <v>38</v>
      </c>
      <c r="D13" s="24" t="s">
        <v>81</v>
      </c>
      <c r="E13" s="30">
        <f t="shared" si="0"/>
        <v>1075</v>
      </c>
      <c r="F13" s="18"/>
      <c r="G13" s="3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30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30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/>
      <c r="M13" s="30">
        <f>IF($B12="M",(IF(OR(L13=0,L13*VLOOKUP($A12,Partridge!$A$3:$J$73,5)&lt;1.5),0,INT(51.39*((INT(100*((((INT(100*L13))/100)*VLOOKUP($A12,Partridge!$A$3:$J$73,5))))/100-1.5)^1.05)))),IF($B12="F",(IF(OR(L13=0,L13*2*VLOOKUP($A12,Partridge!$A$3:$J$73,5)&lt;1.5),0,INT(56.02111*((INT(100*((((INT(100*L13))/100)*2*VLOOKUP($A12,Partridge!$A$3:$J$73,5))))/100-1.5)^1.05)))),"M/F?"))</f>
        <v>0</v>
      </c>
      <c r="N13" s="18">
        <v>9.7</v>
      </c>
      <c r="O13" s="30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508</v>
      </c>
      <c r="P13" s="18">
        <v>6.77</v>
      </c>
      <c r="Q13" s="30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567</v>
      </c>
      <c r="R13" s="18"/>
      <c r="S13" s="30">
        <f>IF($B12="M",(IF(OR(R13=0,R13*VLOOKUP($A12,Partridge!$A$3:$J$73,8)&lt;1.5),0,INT(51.39*((INT(100*((((INT(100*R13))/100)*VLOOKUP($A12,Partridge!$A$3:$J$73,8))))/100-1.5)^1.05)))),IF($B12="F",(IF(OR(R13=0,R13*2*VLOOKUP($A12,Partridge!$A$3:$J$73,8)&lt;1.5),0,INT(56.0211*((INT(100*((((INT(100*R13))/100)*2*VLOOKUP($A12,Partridge!$A$3:$J$73,8))))/100-1.5)^1.05)))),"M/F?"))</f>
        <v>0</v>
      </c>
      <c r="T13" s="18"/>
      <c r="U13" s="30">
        <f>IF($B12="M",(IF(OR(T13=0,T13*VLOOKUP($A12,Partridge!$A$3:$J$73,9)&lt;1.5),0,INT(51.39*((INT(100*((((INT(100*T13))/100)*VLOOKUP($A12,Partridge!$A$3:$J$73,9))))/100-1.5)^1.05)))),IF($B12="F",(IF(OR(T13=0,T13*2*VLOOKUP($A12,Partridge!$A$3:$J$73,9)&lt;1.5),0,INT(56.0211*((INT(100*((((INT(100*T13))/100)*2*VLOOKUP($A12,Partridge!$A$3:$J$73,9))))/100-1.5)^1.05)))),"M/F?"))</f>
        <v>0</v>
      </c>
      <c r="V13" s="18"/>
      <c r="W13" s="30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0</v>
      </c>
      <c r="X13" s="23"/>
      <c r="Z13" s="12" t="s">
        <v>83</v>
      </c>
      <c r="AA13" s="24"/>
    </row>
    <row r="14" spans="1:27" ht="12.75">
      <c r="A14" s="6">
        <v>48</v>
      </c>
      <c r="B14" s="29" t="s">
        <v>34</v>
      </c>
      <c r="C14" s="24" t="s">
        <v>60</v>
      </c>
      <c r="D14" s="24" t="s">
        <v>61</v>
      </c>
      <c r="E14" s="30">
        <f t="shared" si="0"/>
        <v>1361</v>
      </c>
      <c r="F14" s="21"/>
      <c r="G14" s="33">
        <f>IF($B14="M",(IF(OR(F14=0,F14*0.9308*VLOOKUP($A14,Partridge!$A$3:$J$73,2)&lt;1.5),0,INT(51.39*((INT(100*((((INT(100*F14))/100)*0.9308*VLOOKUP($A14,Partridge!$A$3:$J$73,2))))/100-1.5)^1.05)))),IF($B14="F",(IF(OR(F14=0,F14*2*0.9308*VLOOKUP($A14,Partridge!$A$3:$J$73,2)&lt;1.5),0,INT(56.0211*((INT(100*((((INT(100*F14))/100)*2*0.9308*VLOOKUP($A14,Partridge!$A$3:$J$73,2))))/100-1.5)^1.05)))),"M/F?"))</f>
        <v>0</v>
      </c>
      <c r="H14" s="21"/>
      <c r="I14" s="30">
        <f>IF($B14="M",(IF(OR(H14=0,H14*VLOOKUP($A14,Partridge!$A$3:$J$73,3)&lt;1.5),0,INT(51.39*((INT(100*((((INT(100*H14))/100)*VLOOKUP($A14,Partridge!$A$3:$J$73,3))))/100-1.5)^1.05)))),IF($B14="F",(IF(OR(H14=0,H14*2*VLOOKUP($A14,Partridge!$A$3:$J$73,3)&lt;1.5),0,INT(56.0211*((INT(100*((((INT(100*H14))/100)*2*VLOOKUP($A14,Partridge!$A$3:$J$73,3))))/100-1.5)^1.05)))),"M/F?"))</f>
        <v>0</v>
      </c>
      <c r="J14" s="21"/>
      <c r="K14" s="30">
        <f>IF($B14="M",(IF(OR(J14=0,J14*VLOOKUP($A14,Partridge!$A$3:$J$73,4)&lt;1.5),0,INT(51.39*((INT(100*((((INT(100*J14))/100)*VLOOKUP($A14,Partridge!$A$3:$J$73,4))))/100-1.5)^1.05)))),IF($B14="F",(IF(OR(J14=0,J14*2*VLOOKUP($A14,Partridge!$A$3:$J$73,4)&lt;1.5),0,INT(56.0211*((INT(100*((((INT(100*J14))/100)*2*VLOOKUP($A14,Partridge!$A$3:$J$73,4))))/100-1.5)^1.05)))),"M/F?"))</f>
        <v>0</v>
      </c>
      <c r="L14" s="21"/>
      <c r="M14" s="30">
        <f>IF($B14="M",(IF(OR(L14=0,L14*VLOOKUP($A14,Partridge!$A$3:$J$73,5)&lt;1.5),0,INT(51.39*((INT(100*((((INT(100*L14))/100)*VLOOKUP($A14,Partridge!$A$3:$J$73,5))))/100-1.5)^1.05)))),IF($B14="F",(IF(OR(L14=0,L14*2*VLOOKUP($A14,Partridge!$A$3:$J$73,5)&lt;1.5),0,INT(56.02111*((INT(100*((((INT(100*L14))/100)*2*VLOOKUP($A14,Partridge!$A$3:$J$73,5))))/100-1.5)^1.05)))),"M/F?"))</f>
        <v>0</v>
      </c>
      <c r="N14" s="21">
        <v>11.23</v>
      </c>
      <c r="O14" s="30">
        <f>IF($B14="M",(IF(OR(N14=0,N14*VLOOKUP($A14,Partridge!$A$3:$J$73,6)&lt;1.5),0,INT(51.39*((INT(100*((((INT(100*N14))/100)*VLOOKUP($A14,Partridge!$A$3:$J$73,6))))/100-1.5)^1.05)))),IF($B14="F",(IF(OR(N14=0,N14*2*VLOOKUP($A14,Partridge!$A$3:$J$73,6)&lt;1.5),0,INT(56.0211*((INT(100*((((INT(100*N14))/100)*2*VLOOKUP($A14,Partridge!$A$3:$J$73,6))))/100-1.5)^1.05)))),"M/F?"))</f>
        <v>655</v>
      </c>
      <c r="P14" s="21">
        <v>7.61</v>
      </c>
      <c r="Q14" s="30">
        <f>IF($B14="M",(IF(OR(P14=0,P14*VLOOKUP($A14,Partridge!$A$3:$J$73,7)&lt;1.5),0,INT(51.39*((INT(100*((((INT(100*P14))/100)*VLOOKUP($A14,Partridge!$A$3:$J$73,7))))/100-1.5)^1.05)))),IF($B14="F",(IF(OR(P14=0,P14*2*VLOOKUP($A14,Partridge!$A$3:$J$73,7)&lt;1.5),0,INT(56.0211*((INT(100*((((INT(100*P14))/100)*2*VLOOKUP($A14,Partridge!$A$3:$J$73,7))))/100-1.5)^1.05)))),"M/F?"))</f>
        <v>706</v>
      </c>
      <c r="R14" s="21"/>
      <c r="S14" s="30">
        <f>IF($B14="M",(IF(OR(R14=0,R14*VLOOKUP($A14,Partridge!$A$3:$J$73,8)&lt;1.5),0,INT(51.39*((INT(100*((((INT(100*R14))/100)*VLOOKUP($A14,Partridge!$A$3:$J$73,8))))/100-1.5)^1.05)))),IF($B14="F",(IF(OR(R14=0,R14*2*VLOOKUP($A14,Partridge!$A$3:$J$73,8)&lt;1.5),0,INT(56.0211*((INT(100*((((INT(100*R14))/100)*2*VLOOKUP($A14,Partridge!$A$3:$J$73,8))))/100-1.5)^1.05)))),"M/F?"))</f>
        <v>0</v>
      </c>
      <c r="T14" s="21"/>
      <c r="U14" s="30">
        <f>IF($B14="M",(IF(OR(T14=0,T14*VLOOKUP($A14,Partridge!$A$3:$J$73,9)&lt;1.5),0,INT(51.39*((INT(100*((((INT(100*T14))/100)*VLOOKUP($A14,Partridge!$A$3:$J$73,9))))/100-1.5)^1.05)))),IF($B14="F",(IF(OR(T14=0,T14*2*VLOOKUP($A14,Partridge!$A$3:$J$73,9)&lt;1.5),0,INT(56.0211*((INT(100*((((INT(100*T14))/100)*2*VLOOKUP($A14,Partridge!$A$3:$J$73,9))))/100-1.5)^1.05)))),"M/F?"))</f>
        <v>0</v>
      </c>
      <c r="V14" s="21"/>
      <c r="W14" s="30">
        <f>IF($B14="M",(IF(OR(V14=0,V14*VLOOKUP($A14,Partridge!$A$3:$J$73,10)&lt;1.5),0,INT(51.39*((INT(100*((((INT(100*V14))/100)*VLOOKUP($A14,Partridge!$A$3:$J$73,10))))/100-1.5)^1.05)))),IF($B14="F",(IF(OR(V14=0,V14*2*VLOOKUP($A14,Partridge!$A$3:$J$73,10)&lt;1.5),0,INT(56.0211*((INT(100*((((INT(100*V14))/100)*2*VLOOKUP($A14,Partridge!$A$3:$J$73,10))))/100-1.5)^1.05)))),"M/F?"))</f>
        <v>0</v>
      </c>
      <c r="X14" s="23"/>
      <c r="Z14" s="12" t="s">
        <v>90</v>
      </c>
      <c r="AA14" s="24"/>
    </row>
    <row r="15" spans="1:27" ht="12.75">
      <c r="A15" s="6">
        <v>49</v>
      </c>
      <c r="B15" s="29" t="s">
        <v>34</v>
      </c>
      <c r="C15" s="24" t="s">
        <v>75</v>
      </c>
      <c r="D15" s="24" t="s">
        <v>76</v>
      </c>
      <c r="E15" s="30">
        <f t="shared" si="0"/>
        <v>943</v>
      </c>
      <c r="F15" s="18"/>
      <c r="G15" s="33">
        <f>IF($B14="M",(IF(OR(F15=0,F15*0.9308*VLOOKUP($A14,Partridge!$A$3:$J$73,2)&lt;1.5),0,INT(51.39*((INT(100*((((INT(100*F15))/100)*0.9308*VLOOKUP($A14,Partridge!$A$3:$J$73,2))))/100-1.5)^1.05)))),IF($B14="F",(IF(OR(F15=0,F15*2*0.9308*VLOOKUP($A14,Partridge!$A$3:$J$73,2)&lt;1.5),0,INT(56.0211*((INT(100*((((INT(100*F15))/100)*2*0.9308*VLOOKUP($A14,Partridge!$A$3:$J$73,2))))/100-1.5)^1.05)))),"M/F?"))</f>
        <v>0</v>
      </c>
      <c r="H15" s="18"/>
      <c r="I15" s="30">
        <f>IF($B14="M",(IF(OR(H15=0,H15*VLOOKUP($A14,Partridge!$A$3:$J$73,3)&lt;1.5),0,INT(51.39*((INT(100*((((INT(100*H15))/100)*VLOOKUP($A14,Partridge!$A$3:$J$73,3))))/100-1.5)^1.05)))),IF($B14="F",(IF(OR(H15=0,H15*2*VLOOKUP($A14,Partridge!$A$3:$J$73,3)&lt;1.5),0,INT(56.0211*((INT(100*((((INT(100*H15))/100)*2*VLOOKUP($A14,Partridge!$A$3:$J$73,3))))/100-1.5)^1.05)))),"M/F?"))</f>
        <v>0</v>
      </c>
      <c r="J15" s="18"/>
      <c r="K15" s="30">
        <f>IF($B14="M",(IF(OR(J15=0,J15*VLOOKUP($A14,Partridge!$A$3:$J$73,4)&lt;1.5),0,INT(51.39*((INT(100*((((INT(100*J15))/100)*VLOOKUP($A14,Partridge!$A$3:$J$73,4))))/100-1.5)^1.05)))),IF($B14="F",(IF(OR(J15=0,J15*2*VLOOKUP($A14,Partridge!$A$3:$J$73,4)&lt;1.5),0,INT(56.0211*((INT(100*((((INT(100*J15))/100)*2*VLOOKUP($A14,Partridge!$A$3:$J$73,4))))/100-1.5)^1.05)))),"M/F?"))</f>
        <v>0</v>
      </c>
      <c r="L15" s="18"/>
      <c r="M15" s="30">
        <f>IF($B14="M",(IF(OR(L15=0,L15*VLOOKUP($A14,Partridge!$A$3:$J$73,5)&lt;1.5),0,INT(51.39*((INT(100*((((INT(100*L15))/100)*VLOOKUP($A14,Partridge!$A$3:$J$73,5))))/100-1.5)^1.05)))),IF($B14="F",(IF(OR(L15=0,L15*2*VLOOKUP($A14,Partridge!$A$3:$J$73,5)&lt;1.5),0,INT(56.02111*((INT(100*((((INT(100*L15))/100)*2*VLOOKUP($A14,Partridge!$A$3:$J$73,5))))/100-1.5)^1.05)))),"M/F?"))</f>
        <v>0</v>
      </c>
      <c r="N15" s="18">
        <v>15.07</v>
      </c>
      <c r="O15" s="30">
        <f>IF($B15="M",(IF(OR(N15=0,N15*VLOOKUP($A15,Partridge!$A$3:$J$73,6)&lt;1.5),0,INT(51.39*((INT(100*((((INT(100*N15))/100)*VLOOKUP($A15,Partridge!$A$3:$J$73,6))))/100-1.5)^1.05)))),IF($B15="F",(IF(OR(N15=0,N15*2*VLOOKUP($A15,Partridge!$A$3:$J$73,6)&lt;1.5),0,INT(56.0211*((INT(100*((((INT(100*N15))/100)*2*VLOOKUP($A15,Partridge!$A$3:$J$73,6))))/100-1.5)^1.05)))),"M/F?"))</f>
        <v>943</v>
      </c>
      <c r="P15" s="18"/>
      <c r="Q15" s="30">
        <f>IF($B15="M",(IF(OR(P15=0,P15*VLOOKUP($A15,Partridge!$A$3:$J$73,7)&lt;1.5),0,INT(51.39*((INT(100*((((INT(100*P15))/100)*VLOOKUP($A15,Partridge!$A$3:$J$73,7))))/100-1.5)^1.05)))),IF($B15="F",(IF(OR(P15=0,P15*2*VLOOKUP($A15,Partridge!$A$3:$J$73,7)&lt;1.5),0,INT(56.0211*((INT(100*((((INT(100*P15))/100)*2*VLOOKUP($A15,Partridge!$A$3:$J$73,7))))/100-1.5)^1.05)))),"M/F?"))</f>
        <v>0</v>
      </c>
      <c r="R15" s="18"/>
      <c r="S15" s="30">
        <f>IF($B15="M",(IF(OR(R15=0,R15*VLOOKUP($A15,Partridge!$A$3:$J$73,8)&lt;1.5),0,INT(51.39*((INT(100*((((INT(100*R15))/100)*VLOOKUP($A15,Partridge!$A$3:$J$73,8))))/100-1.5)^1.05)))),IF($B15="F",(IF(OR(R15=0,R15*2*VLOOKUP($A15,Partridge!$A$3:$J$73,8)&lt;1.5),0,INT(56.0211*((INT(100*((((INT(100*R15))/100)*2*VLOOKUP($A15,Partridge!$A$3:$J$73,8))))/100-1.5)^1.05)))),"M/F?"))</f>
        <v>0</v>
      </c>
      <c r="T15" s="18"/>
      <c r="U15" s="30">
        <f>IF($B15="M",(IF(OR(T15=0,T15*VLOOKUP($A15,Partridge!$A$3:$J$73,9)&lt;1.5),0,INT(51.39*((INT(100*((((INT(100*T15))/100)*VLOOKUP($A15,Partridge!$A$3:$J$73,9))))/100-1.5)^1.05)))),IF($B15="F",(IF(OR(T15=0,T15*2*VLOOKUP($A15,Partridge!$A$3:$J$73,9)&lt;1.5),0,INT(56.0211*((INT(100*((((INT(100*T15))/100)*2*VLOOKUP($A15,Partridge!$A$3:$J$73,9))))/100-1.5)^1.05)))),"M/F?"))</f>
        <v>0</v>
      </c>
      <c r="V15" s="18"/>
      <c r="W15" s="30">
        <f>IF($B15="M",(IF(OR(V15=0,V15*VLOOKUP($A15,Partridge!$A$3:$J$73,10)&lt;1.5),0,INT(51.39*((INT(100*((((INT(100*V15))/100)*VLOOKUP($A15,Partridge!$A$3:$J$73,10))))/100-1.5)^1.05)))),IF($B15="F",(IF(OR(V15=0,V15*2*VLOOKUP($A15,Partridge!$A$3:$J$73,10)&lt;1.5),0,INT(56.0211*((INT(100*((((INT(100*V15))/100)*2*VLOOKUP($A15,Partridge!$A$3:$J$73,10))))/100-1.5)^1.05)))),"M/F?"))</f>
        <v>0</v>
      </c>
      <c r="X15" s="23"/>
      <c r="Z15" s="12" t="s">
        <v>91</v>
      </c>
      <c r="AA15" s="24"/>
    </row>
    <row r="16" spans="1:27" ht="12.75">
      <c r="A16" s="6">
        <v>53</v>
      </c>
      <c r="B16" s="29" t="s">
        <v>34</v>
      </c>
      <c r="C16" s="24" t="s">
        <v>73</v>
      </c>
      <c r="D16" s="24" t="s">
        <v>74</v>
      </c>
      <c r="E16" s="30">
        <f t="shared" si="0"/>
        <v>2112</v>
      </c>
      <c r="F16" s="18"/>
      <c r="G16" s="33">
        <f>IF($B16="M",(IF(OR(F16=0,F16*0.9308*VLOOKUP($A16,Partridge!$A$3:$J$73,2)&lt;1.5),0,INT(51.39*((INT(100*((((INT(100*F16))/100)*0.9308*VLOOKUP($A16,Partridge!$A$3:$J$73,2))))/100-1.5)^1.05)))),IF($B16="F",(IF(OR(F16=0,F16*2*0.9308*VLOOKUP($A16,Partridge!$A$3:$J$73,2)&lt;1.5),0,INT(56.0211*((INT(100*((((INT(100*F16))/100)*2*0.9308*VLOOKUP($A16,Partridge!$A$3:$J$73,2))))/100-1.5)^1.05)))),"M/F?"))</f>
        <v>0</v>
      </c>
      <c r="H16" s="18"/>
      <c r="I16" s="30">
        <f>IF($B16="M",(IF(OR(H16=0,H16*VLOOKUP($A16,Partridge!$A$3:$J$73,3)&lt;1.5),0,INT(51.39*((INT(100*((((INT(100*H16))/100)*VLOOKUP($A16,Partridge!$A$3:$J$73,3))))/100-1.5)^1.05)))),IF($B16="F",(IF(OR(H16=0,H16*2*VLOOKUP($A16,Partridge!$A$3:$J$73,3)&lt;1.5),0,INT(56.0211*((INT(100*((((INT(100*H16))/100)*2*VLOOKUP($A16,Partridge!$A$3:$J$73,3))))/100-1.5)^1.05)))),"M/F?"))</f>
        <v>0</v>
      </c>
      <c r="J16" s="18"/>
      <c r="K16" s="30">
        <f>IF($B16="M",(IF(OR(J16=0,J16*VLOOKUP($A16,Partridge!$A$3:$J$73,4)&lt;1.5),0,INT(51.39*((INT(100*((((INT(100*J16))/100)*VLOOKUP($A16,Partridge!$A$3:$J$73,4))))/100-1.5)^1.05)))),IF($B16="F",(IF(OR(J16=0,J16*2*VLOOKUP($A16,Partridge!$A$3:$J$73,4)&lt;1.5),0,INT(56.0211*((INT(100*((((INT(100*J16))/100)*2*VLOOKUP($A16,Partridge!$A$3:$J$73,4))))/100-1.5)^1.05)))),"M/F?"))</f>
        <v>0</v>
      </c>
      <c r="L16" s="18">
        <v>18.4</v>
      </c>
      <c r="M16" s="30">
        <f>IF($B16="M",(IF(OR(L16=0,L16*VLOOKUP($A16,Partridge!$A$3:$J$73,5)&lt;1.5),0,INT(51.39*((INT(100*((((INT(100*L16))/100)*VLOOKUP($A16,Partridge!$A$3:$J$73,5))))/100-1.5)^1.05)))),IF($B16="F",(IF(OR(L16=0,L16*2*VLOOKUP($A16,Partridge!$A$3:$J$73,5)&lt;1.5),0,INT(56.02111*((INT(100*((((INT(100*L16))/100)*2*VLOOKUP($A16,Partridge!$A$3:$J$73,5))))/100-1.5)^1.05)))),"M/F?"))</f>
        <v>1037</v>
      </c>
      <c r="N16" s="18"/>
      <c r="O16" s="30">
        <f>IF($B16="M",(IF(OR(N16=0,N16*VLOOKUP($A16,Partridge!$A$3:$J$73,6)&lt;1.5),0,INT(51.39*((INT(100*((((INT(100*N16))/100)*VLOOKUP($A16,Partridge!$A$3:$J$73,6))))/100-1.5)^1.05)))),IF($B16="F",(IF(OR(N16=0,N16*2*VLOOKUP($A16,Partridge!$A$3:$J$73,6)&lt;1.5),0,INT(56.0211*((INT(100*((((INT(100*N16))/100)*2*VLOOKUP($A16,Partridge!$A$3:$J$73,6))))/100-1.5)^1.05)))),"M/F?"))</f>
        <v>0</v>
      </c>
      <c r="P16" s="18">
        <v>9.96</v>
      </c>
      <c r="Q16" s="30">
        <f>IF($B16="M",(IF(OR(P16=0,P16*VLOOKUP($A16,Partridge!$A$3:$J$73,7)&lt;1.5),0,INT(51.39*((INT(100*((((INT(100*P16))/100)*VLOOKUP($A16,Partridge!$A$3:$J$73,7))))/100-1.5)^1.05)))),IF($B16="F",(IF(OR(P16=0,P16*2*VLOOKUP($A16,Partridge!$A$3:$J$73,7)&lt;1.5),0,INT(56.0211*((INT(100*((((INT(100*P16))/100)*2*VLOOKUP($A16,Partridge!$A$3:$J$73,7))))/100-1.5)^1.05)))),"M/F?"))</f>
        <v>1075</v>
      </c>
      <c r="R16" s="18"/>
      <c r="S16" s="30">
        <f>IF($B16="M",(IF(OR(R16=0,R16*VLOOKUP($A16,Partridge!$A$3:$J$73,8)&lt;1.5),0,INT(51.39*((INT(100*((((INT(100*R16))/100)*VLOOKUP($A16,Partridge!$A$3:$J$73,8))))/100-1.5)^1.05)))),IF($B16="F",(IF(OR(R16=0,R16*2*VLOOKUP($A16,Partridge!$A$3:$J$73,8)&lt;1.5),0,INT(56.0211*((INT(100*((((INT(100*R16))/100)*2*VLOOKUP($A16,Partridge!$A$3:$J$73,8))))/100-1.5)^1.05)))),"M/F?"))</f>
        <v>0</v>
      </c>
      <c r="T16" s="18"/>
      <c r="U16" s="30">
        <f>IF($B15="M",(IF(OR(T16=0,T16*VLOOKUP($A15,Partridge!$A$3:$J$73,9)&lt;1.5),0,INT(51.39*((INT(100*((((INT(100*T16))/100)*VLOOKUP($A15,Partridge!$A$3:$J$73,9))))/100-1.5)^1.05)))),IF($B15="F",(IF(OR(T16=0,T16*2*VLOOKUP($A15,Partridge!$A$3:$J$73,9)&lt;1.5),0,INT(56.0211*((INT(100*((((INT(100*T16))/100)*2*VLOOKUP($A15,Partridge!$A$3:$J$73,9))))/100-1.5)^1.05)))),"M/F?"))</f>
        <v>0</v>
      </c>
      <c r="V16" s="18"/>
      <c r="W16" s="30">
        <f>IF($B16="M",(IF(OR(V16=0,V16*VLOOKUP($A16,Partridge!$A$3:$J$73,10)&lt;1.5),0,INT(51.39*((INT(100*((((INT(100*V16))/100)*VLOOKUP($A16,Partridge!$A$3:$J$73,10))))/100-1.5)^1.05)))),IF($B16="F",(IF(OR(V16=0,V16*2*VLOOKUP($A16,Partridge!$A$3:$J$73,10)&lt;1.5),0,INT(56.0211*((INT(100*((((INT(100*V16))/100)*2*VLOOKUP($A16,Partridge!$A$3:$J$73,10))))/100-1.5)^1.05)))),"M/F?"))</f>
        <v>0</v>
      </c>
      <c r="X16" s="23"/>
      <c r="Z16" s="12" t="s">
        <v>92</v>
      </c>
      <c r="AA16" s="24"/>
    </row>
    <row r="17" spans="1:27" ht="12.75">
      <c r="A17" s="6">
        <v>58</v>
      </c>
      <c r="B17" s="29" t="s">
        <v>34</v>
      </c>
      <c r="C17" s="24" t="s">
        <v>65</v>
      </c>
      <c r="D17" s="24" t="s">
        <v>66</v>
      </c>
      <c r="E17" s="30">
        <f t="shared" si="0"/>
        <v>1705</v>
      </c>
      <c r="F17" s="18"/>
      <c r="G17" s="33">
        <f>IF($B16="M",(IF(OR(F17=0,F17*0.9308*VLOOKUP($A16,Partridge!$A$3:$J$73,2)&lt;1.5),0,INT(51.39*((INT(100*((((INT(100*F17))/100)*0.9308*VLOOKUP($A16,Partridge!$A$3:$J$73,2))))/100-1.5)^1.05)))),IF($B16="F",(IF(OR(F17=0,F17*2*0.9308*VLOOKUP($A16,Partridge!$A$3:$J$73,2)&lt;1.5),0,INT(56.0211*((INT(100*((((INT(100*F17))/100)*2*0.9308*VLOOKUP($A16,Partridge!$A$3:$J$73,2))))/100-1.5)^1.05)))),"M/F?"))</f>
        <v>0</v>
      </c>
      <c r="H17" s="18"/>
      <c r="I17" s="30">
        <f>IF($B16="M",(IF(OR(H17=0,H17*VLOOKUP($A16,Partridge!$A$3:$J$73,3)&lt;1.5),0,INT(51.39*((INT(100*((((INT(100*H17))/100)*VLOOKUP($A16,Partridge!$A$3:$J$73,3))))/100-1.5)^1.05)))),IF($B16="F",(IF(OR(H17=0,H17*2*VLOOKUP($A16,Partridge!$A$3:$J$73,3)&lt;1.5),0,INT(56.0211*((INT(100*((((INT(100*H17))/100)*2*VLOOKUP($A16,Partridge!$A$3:$J$73,3))))/100-1.5)^1.05)))),"M/F?"))</f>
        <v>0</v>
      </c>
      <c r="J17" s="18"/>
      <c r="K17" s="30">
        <f>IF($B16="M",(IF(OR(J17=0,J17*VLOOKUP($A16,Partridge!$A$3:$J$73,4)&lt;1.5),0,INT(51.39*((INT(100*((((INT(100*J17))/100)*VLOOKUP($A16,Partridge!$A$3:$J$73,4))))/100-1.5)^1.05)))),IF($B16="F",(IF(OR(J17=0,J17*2*VLOOKUP($A16,Partridge!$A$3:$J$73,4)&lt;1.5),0,INT(56.0211*((INT(100*((((INT(100*J17))/100)*2*VLOOKUP($A16,Partridge!$A$3:$J$73,4))))/100-1.5)^1.05)))),"M/F?"))</f>
        <v>0</v>
      </c>
      <c r="L17" s="18">
        <v>15.16</v>
      </c>
      <c r="M17" s="30">
        <f>IF($B16="M",(IF(OR(L17=0,L17*VLOOKUP($A16,Partridge!$A$3:$J$73,5)&lt;1.5),0,INT(51.39*((INT(100*((((INT(100*L17))/100)*VLOOKUP($A16,Partridge!$A$3:$J$73,5))))/100-1.5)^1.05)))),IF($B16="F",(IF(OR(L17=0,L17*2*VLOOKUP($A16,Partridge!$A$3:$J$73,5)&lt;1.5),0,INT(56.02111*((INT(100*((((INT(100*L17))/100)*2*VLOOKUP($A16,Partridge!$A$3:$J$73,5))))/100-1.5)^1.05)))),"M/F?"))</f>
        <v>830</v>
      </c>
      <c r="N17" s="18"/>
      <c r="O17" s="30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0</v>
      </c>
      <c r="P17" s="18">
        <v>7.5</v>
      </c>
      <c r="Q17" s="30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875</v>
      </c>
      <c r="R17" s="18"/>
      <c r="S17" s="30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0</v>
      </c>
      <c r="T17" s="18"/>
      <c r="U17" s="30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0</v>
      </c>
      <c r="V17" s="18"/>
      <c r="W17" s="30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0</v>
      </c>
      <c r="X17" s="23"/>
      <c r="Z17" s="12" t="s">
        <v>93</v>
      </c>
      <c r="AA17" s="24"/>
    </row>
    <row r="18" spans="1:27" ht="12.75">
      <c r="A18" s="6">
        <v>59</v>
      </c>
      <c r="B18" s="29" t="s">
        <v>34</v>
      </c>
      <c r="C18" s="24" t="s">
        <v>43</v>
      </c>
      <c r="D18" s="24" t="s">
        <v>46</v>
      </c>
      <c r="E18" s="30">
        <f aca="true" t="shared" si="1" ref="E18:E34">SUM(G18+I18+K18+M18+O18+Q18+S18+U18+W18)</f>
        <v>1495</v>
      </c>
      <c r="F18" s="18"/>
      <c r="G18" s="33">
        <f>IF($B17="M",(IF(OR(F18=0,F18*0.9308*VLOOKUP($A17,Partridge!$A$3:$J$73,2)&lt;1.5),0,INT(51.39*((INT(100*((((INT(100*F18))/100)*0.9308*VLOOKUP($A17,Partridge!$A$3:$J$73,2))))/100-1.5)^1.05)))),IF($B17="F",(IF(OR(F18=0,F18*2*0.9308*VLOOKUP($A17,Partridge!$A$3:$J$73,2)&lt;1.5),0,INT(56.0211*((INT(100*((((INT(100*F18))/100)*2*0.9308*VLOOKUP($A17,Partridge!$A$3:$J$73,2))))/100-1.5)^1.05)))),"M/F?"))</f>
        <v>0</v>
      </c>
      <c r="H18" s="18"/>
      <c r="I18" s="30">
        <f>IF($B17="M",(IF(OR(H18=0,H18*VLOOKUP($A17,Partridge!$A$3:$J$73,3)&lt;1.5),0,INT(51.39*((INT(100*((((INT(100*H18))/100)*VLOOKUP($A17,Partridge!$A$3:$J$73,3))))/100-1.5)^1.05)))),IF($B17="F",(IF(OR(H18=0,H18*2*VLOOKUP($A17,Partridge!$A$3:$J$73,3)&lt;1.5),0,INT(56.0211*((INT(100*((((INT(100*H18))/100)*2*VLOOKUP($A17,Partridge!$A$3:$J$73,3))))/100-1.5)^1.05)))),"M/F?"))</f>
        <v>0</v>
      </c>
      <c r="J18" s="18"/>
      <c r="K18" s="30">
        <f>IF($B17="M",(IF(OR(J18=0,J18*VLOOKUP($A17,Partridge!$A$3:$J$73,4)&lt;1.5),0,INT(51.39*((INT(100*((((INT(100*J18))/100)*VLOOKUP($A17,Partridge!$A$3:$J$73,4))))/100-1.5)^1.05)))),IF($B17="F",(IF(OR(J18=0,J18*2*VLOOKUP($A17,Partridge!$A$3:$J$73,4)&lt;1.5),0,INT(56.0211*((INT(100*((((INT(100*J18))/100)*2*VLOOKUP($A17,Partridge!$A$3:$J$73,4))))/100-1.5)^1.05)))),"M/F?"))</f>
        <v>0</v>
      </c>
      <c r="L18" s="18">
        <v>12.87</v>
      </c>
      <c r="M18" s="30">
        <f>IF($B17="M",(IF(OR(L18=0,L18*VLOOKUP($A17,Partridge!$A$3:$J$73,5)&lt;1.5),0,INT(51.39*((INT(100*((((INT(100*L18))/100)*VLOOKUP($A17,Partridge!$A$3:$J$73,5))))/100-1.5)^1.05)))),IF($B17="F",(IF(OR(L18=0,L18*2*VLOOKUP($A17,Partridge!$A$3:$J$73,5)&lt;1.5),0,INT(56.02111*((INT(100*((((INT(100*L18))/100)*2*VLOOKUP($A17,Partridge!$A$3:$J$73,5))))/100-1.5)^1.05)))),"M/F?"))</f>
        <v>770</v>
      </c>
      <c r="N18" s="18"/>
      <c r="O18" s="30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0</v>
      </c>
      <c r="P18" s="18">
        <v>6.24</v>
      </c>
      <c r="Q18" s="30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725</v>
      </c>
      <c r="R18" s="18"/>
      <c r="S18" s="30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0</v>
      </c>
      <c r="T18" s="18"/>
      <c r="U18" s="30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0</v>
      </c>
      <c r="V18" s="18"/>
      <c r="W18" s="30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0</v>
      </c>
      <c r="X18" s="23"/>
      <c r="Z18" s="12" t="s">
        <v>94</v>
      </c>
      <c r="AA18" s="24"/>
    </row>
    <row r="19" spans="1:27" ht="12.75">
      <c r="A19" s="6">
        <v>60</v>
      </c>
      <c r="B19" s="29" t="s">
        <v>34</v>
      </c>
      <c r="C19" s="24" t="s">
        <v>67</v>
      </c>
      <c r="D19" s="24" t="s">
        <v>68</v>
      </c>
      <c r="E19" s="30">
        <f t="shared" si="1"/>
        <v>0</v>
      </c>
      <c r="F19" s="18"/>
      <c r="G19" s="3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30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/>
      <c r="K19" s="30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0</v>
      </c>
      <c r="L19" s="18"/>
      <c r="M19" s="30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0</v>
      </c>
      <c r="N19" s="18"/>
      <c r="O19" s="30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0</v>
      </c>
      <c r="P19" s="18"/>
      <c r="Q19" s="30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0</v>
      </c>
      <c r="R19" s="18"/>
      <c r="S19" s="30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0</v>
      </c>
      <c r="T19" s="18"/>
      <c r="U19" s="30">
        <f>IF($B18="M",(IF(OR(T19=0,T19*VLOOKUP($A18,Partridge!$A$3:$J$73,9)&lt;1.5),0,INT(51.39*((INT(100*((((INT(100*T19))/100)*VLOOKUP($A18,Partridge!$A$3:$J$73,9))))/100-1.5)^1.05)))),IF($B18="F",(IF(OR(T19=0,T19*2*VLOOKUP($A18,Partridge!$A$3:$J$73,9)&lt;1.5),0,INT(56.0211*((INT(100*((((INT(100*T19))/100)*2*VLOOKUP($A18,Partridge!$A$3:$J$73,9))))/100-1.5)^1.05)))),"M/F?"))</f>
        <v>0</v>
      </c>
      <c r="V19" s="18"/>
      <c r="W19" s="30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0</v>
      </c>
      <c r="X19" s="29" t="s">
        <v>107</v>
      </c>
      <c r="AA19" s="24"/>
    </row>
    <row r="20" spans="1:27" ht="12.75">
      <c r="A20" s="6">
        <v>60</v>
      </c>
      <c r="B20" s="29" t="s">
        <v>34</v>
      </c>
      <c r="C20" s="24" t="s">
        <v>64</v>
      </c>
      <c r="D20" s="24" t="s">
        <v>108</v>
      </c>
      <c r="E20" s="30">
        <f t="shared" si="1"/>
        <v>990</v>
      </c>
      <c r="G20" s="3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I20" s="30">
        <f>IF($B19="M",(IF(OR(H20=0,H20*VLOOKUP($A19,Partridge!$A$3:$J$73,3)&lt;1.5),0,INT(51.39*((INT(100*((((INT(100*H20))/100)*VLOOKUP($A19,Partridge!$A$3:$J$73,3))))/100-1.5)^1.05)))),IF($B19="F",(IF(OR(H20=0,H20*2*VLOOKUP($A19,Partridge!$A$3:$J$73,3)&lt;1.5),0,INT(56.0211*((INT(100*((((INT(100*H20))/100)*2*VLOOKUP($A19,Partridge!$A$3:$J$73,3))))/100-1.5)^1.05)))),"M/F?"))</f>
        <v>0</v>
      </c>
      <c r="J20" s="17">
        <v>18.87</v>
      </c>
      <c r="K20" s="30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990</v>
      </c>
      <c r="M20" s="30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0</v>
      </c>
      <c r="O20" s="30">
        <f>IF($B19="M",(IF(OR(N20=0,N20*VLOOKUP($A19,Partridge!$A$3:$J$73,6)&lt;1.5),0,INT(51.39*((INT(100*((((INT(100*N20))/100)*VLOOKUP($A19,Partridge!$A$3:$J$73,6))))/100-1.5)^1.05)))),IF($B19="F",(IF(OR(N20=0,N20*2*VLOOKUP($A19,Partridge!$A$3:$J$73,6)&lt;1.5),0,INT(56.0211*((INT(100*((((INT(100*N20))/100)*2*VLOOKUP($A19,Partridge!$A$3:$J$73,6))))/100-1.5)^1.05)))),"M/F?"))</f>
        <v>0</v>
      </c>
      <c r="Q20" s="30">
        <f>IF($B19="M",(IF(OR(P20=0,P20*VLOOKUP($A19,Partridge!$A$3:$J$73,7)&lt;1.5),0,INT(51.39*((INT(100*((((INT(100*P20))/100)*VLOOKUP($A19,Partridge!$A$3:$J$73,7))))/100-1.5)^1.05)))),IF($B19="F",(IF(OR(P20=0,P20*2*VLOOKUP($A19,Partridge!$A$3:$J$73,7)&lt;1.5),0,INT(56.0211*((INT(100*((((INT(100*P20))/100)*2*VLOOKUP($A19,Partridge!$A$3:$J$73,7))))/100-1.5)^1.05)))),"M/F?"))</f>
        <v>0</v>
      </c>
      <c r="R20" s="18"/>
      <c r="S20" s="30">
        <f>IF($B19="M",(IF(OR(R20=0,R20*VLOOKUP($A19,Partridge!$A$3:$J$73,8)&lt;1.5),0,INT(51.39*((INT(100*((((INT(100*R20))/100)*VLOOKUP($A19,Partridge!$A$3:$J$73,8))))/100-1.5)^1.05)))),IF($B19="F",(IF(OR(R20=0,R20*2*VLOOKUP($A19,Partridge!$A$3:$J$73,8)&lt;1.5),0,INT(56.0211*((INT(100*((((INT(100*R20))/100)*2*VLOOKUP($A19,Partridge!$A$3:$J$73,8))))/100-1.5)^1.05)))),"M/F?"))</f>
        <v>0</v>
      </c>
      <c r="T20" s="18"/>
      <c r="U20" s="30">
        <f>IF($B19="M",(IF(OR(T20=0,T20*VLOOKUP($A19,Partridge!$A$3:$J$73,9)&lt;1.5),0,INT(51.39*((INT(100*((((INT(100*T20))/100)*VLOOKUP($A19,Partridge!$A$3:$J$73,9))))/100-1.5)^1.05)))),IF($B19="F",(IF(OR(T20=0,T20*2*VLOOKUP($A19,Partridge!$A$3:$J$73,9)&lt;1.5),0,INT(56.0211*((INT(100*((((INT(100*T20))/100)*2*VLOOKUP($A19,Partridge!$A$3:$J$73,9))))/100-1.5)^1.05)))),"M/F?"))</f>
        <v>0</v>
      </c>
      <c r="V20" s="18"/>
      <c r="W20" s="30">
        <f>IF($B19="M",(IF(OR(V20=0,V20*VLOOKUP($A19,Partridge!$A$3:$J$73,10)&lt;1.5),0,INT(51.39*((INT(100*((((INT(100*V20))/100)*VLOOKUP($A19,Partridge!$A$3:$J$73,10))))/100-1.5)^1.05)))),IF($B19="F",(IF(OR(V20=0,V20*2*VLOOKUP($A19,Partridge!$A$3:$J$73,10)&lt;1.5),0,INT(56.0211*((INT(100*((((INT(100*V20))/100)*2*VLOOKUP($A19,Partridge!$A$3:$J$73,10))))/100-1.5)^1.05)))),"M/F?"))</f>
        <v>0</v>
      </c>
      <c r="X20" s="29" t="s">
        <v>103</v>
      </c>
      <c r="AA20" s="24"/>
    </row>
    <row r="21" spans="1:27" ht="12.75">
      <c r="A21" s="6">
        <v>61</v>
      </c>
      <c r="B21" s="29" t="s">
        <v>34</v>
      </c>
      <c r="C21" s="24" t="s">
        <v>58</v>
      </c>
      <c r="D21" s="24" t="s">
        <v>59</v>
      </c>
      <c r="E21" s="30">
        <f t="shared" si="1"/>
        <v>946</v>
      </c>
      <c r="F21" s="21"/>
      <c r="G21" s="33">
        <f>IF($B20="M",(IF(OR(F21=0,F21*0.9308*VLOOKUP($A20,Partridge!$A$3:$J$73,2)&lt;1.5),0,INT(51.39*((INT(100*((((INT(100*F21))/100)*0.9308*VLOOKUP($A20,Partridge!$A$3:$J$73,2))))/100-1.5)^1.05)))),IF($B20="F",(IF(OR(F21=0,F21*2*0.9308*VLOOKUP($A20,Partridge!$A$3:$J$73,2)&lt;1.5),0,INT(56.0211*((INT(100*((((INT(100*F21))/100)*2*0.9308*VLOOKUP($A20,Partridge!$A$3:$J$73,2))))/100-1.5)^1.05)))),"M/F?"))</f>
        <v>0</v>
      </c>
      <c r="H21" s="21"/>
      <c r="I21" s="30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0</v>
      </c>
      <c r="J21" s="21">
        <v>18.14</v>
      </c>
      <c r="K21" s="30">
        <f>IF($B20="M",(IF(OR(J21=0,J21*VLOOKUP($A20,Partridge!$A$3:$J$73,4)&lt;1.5),0,INT(51.39*((INT(100*((((INT(100*J21))/100)*VLOOKUP($A20,Partridge!$A$3:$J$73,4))))/100-1.5)^1.05)))),IF($B20="F",(IF(OR(J21=0,J21*2*VLOOKUP($A20,Partridge!$A$3:$J$73,4)&lt;1.5),0,INT(56.0211*((INT(100*((((INT(100*J21))/100)*2*VLOOKUP($A20,Partridge!$A$3:$J$73,4))))/100-1.5)^1.05)))),"M/F?"))</f>
        <v>946</v>
      </c>
      <c r="L21" s="21"/>
      <c r="M21" s="30">
        <f>IF($B20="M",(IF(OR(L21=0,L21*VLOOKUP($A20,Partridge!$A$3:$J$73,5)&lt;1.5),0,INT(51.39*((INT(100*((((INT(100*L21))/100)*VLOOKUP($A20,Partridge!$A$3:$J$73,5))))/100-1.5)^1.05)))),IF($B20="F",(IF(OR(L21=0,L21*2*VLOOKUP($A20,Partridge!$A$3:$J$73,5)&lt;1.5),0,INT(56.02111*((INT(100*((((INT(100*L21))/100)*2*VLOOKUP($A20,Partridge!$A$3:$J$73,5))))/100-1.5)^1.05)))),"M/F?"))</f>
        <v>0</v>
      </c>
      <c r="N21" s="21"/>
      <c r="O21" s="30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0</v>
      </c>
      <c r="P21" s="21"/>
      <c r="Q21" s="30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0</v>
      </c>
      <c r="R21" s="21"/>
      <c r="S21" s="30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0</v>
      </c>
      <c r="T21" s="21"/>
      <c r="U21" s="30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0</v>
      </c>
      <c r="V21" s="21"/>
      <c r="W21" s="30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0</v>
      </c>
      <c r="X21" s="29" t="s">
        <v>104</v>
      </c>
      <c r="Z21" s="12" t="s">
        <v>96</v>
      </c>
      <c r="AA21" s="24"/>
    </row>
    <row r="22" spans="1:27" ht="12.75">
      <c r="A22" s="6">
        <v>64</v>
      </c>
      <c r="B22" s="29" t="s">
        <v>34</v>
      </c>
      <c r="C22" s="24" t="s">
        <v>69</v>
      </c>
      <c r="D22" s="24" t="s">
        <v>70</v>
      </c>
      <c r="E22" s="30">
        <f t="shared" si="1"/>
        <v>1012</v>
      </c>
      <c r="F22" s="18"/>
      <c r="G22" s="3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/>
      <c r="I22" s="30">
        <f>IF($B21="M",(IF(OR(H22=0,H22*VLOOKUP($A21,Partridge!$A$3:$J$73,3)&lt;1.5),0,INT(51.39*((INT(100*((((INT(100*H22))/100)*VLOOKUP($A21,Partridge!$A$3:$J$73,3))))/100-1.5)^1.05)))),IF($B21="F",(IF(OR(H22=0,H22*2*VLOOKUP($A21,Partridge!$A$3:$J$73,3)&lt;1.5),0,INT(56.0211*((INT(100*((((INT(100*H22))/100)*2*VLOOKUP($A21,Partridge!$A$3:$J$73,3))))/100-1.5)^1.05)))),"M/F?"))</f>
        <v>0</v>
      </c>
      <c r="J22" s="18">
        <v>18.84</v>
      </c>
      <c r="K22" s="30">
        <f>IF($B21="M",(IF(OR(J22=0,J22*VLOOKUP($A21,Partridge!$A$3:$J$73,4)&lt;1.5),0,INT(51.39*((INT(100*((((INT(100*J22))/100)*VLOOKUP($A21,Partridge!$A$3:$J$73,4))))/100-1.5)^1.05)))),IF($B21="F",(IF(OR(J22=0,J22*2*VLOOKUP($A21,Partridge!$A$3:$J$73,4)&lt;1.5),0,INT(56.0211*((INT(100*((((INT(100*J22))/100)*2*VLOOKUP($A21,Partridge!$A$3:$J$73,4))))/100-1.5)^1.05)))),"M/F?"))</f>
        <v>1012</v>
      </c>
      <c r="L22" s="18"/>
      <c r="M22" s="30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0</v>
      </c>
      <c r="N22" s="18"/>
      <c r="O22" s="30">
        <f>IF($B21="M",(IF(OR(N22=0,N22*VLOOKUP($A21,Partridge!$A$3:$J$73,6)&lt;1.5),0,INT(51.39*((INT(100*((((INT(100*N22))/100)*VLOOKUP($A21,Partridge!$A$3:$J$73,6))))/100-1.5)^1.05)))),IF($B21="F",(IF(OR(N22=0,N22*2*VLOOKUP($A21,Partridge!$A$3:$J$73,6)&lt;1.5),0,INT(56.0211*((INT(100*((((INT(100*N22))/100)*2*VLOOKUP($A21,Partridge!$A$3:$J$73,6))))/100-1.5)^1.05)))),"M/F?"))</f>
        <v>0</v>
      </c>
      <c r="P22" s="18"/>
      <c r="Q22" s="30">
        <f>IF($B21="M",(IF(OR(P22=0,P22*VLOOKUP($A21,Partridge!$A$3:$J$73,7)&lt;1.5),0,INT(51.39*((INT(100*((((INT(100*P22))/100)*VLOOKUP($A21,Partridge!$A$3:$J$73,7))))/100-1.5)^1.05)))),IF($B21="F",(IF(OR(P22=0,P22*2*VLOOKUP($A21,Partridge!$A$3:$J$73,7)&lt;1.5),0,INT(56.0211*((INT(100*((((INT(100*P22))/100)*2*VLOOKUP($A21,Partridge!$A$3:$J$73,7))))/100-1.5)^1.05)))),"M/F?"))</f>
        <v>0</v>
      </c>
      <c r="R22" s="18"/>
      <c r="S22" s="30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0</v>
      </c>
      <c r="T22" s="18"/>
      <c r="U22" s="30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0</v>
      </c>
      <c r="V22" s="18"/>
      <c r="W22" s="30">
        <f>IF($B21="M",(IF(OR(V22=0,V22*VLOOKUP($A21,Partridge!$A$3:$J$73,10)&lt;1.5),0,INT(51.39*((INT(100*((((INT(100*V22))/100)*VLOOKUP($A21,Partridge!$A$3:$J$73,10))))/100-1.5)^1.05)))),IF($B21="F",(IF(OR(V22=0,V22*2*VLOOKUP($A21,Partridge!$A$3:$J$73,10)&lt;1.5),0,INT(56.0211*((INT(100*((((INT(100*V22))/100)*2*VLOOKUP($A21,Partridge!$A$3:$J$73,10))))/100-1.5)^1.05)))),"M/F?"))</f>
        <v>0</v>
      </c>
      <c r="X22" s="29" t="s">
        <v>105</v>
      </c>
      <c r="Z22" s="12" t="s">
        <v>95</v>
      </c>
      <c r="AA22" s="24"/>
    </row>
    <row r="23" spans="1:27" ht="12.75">
      <c r="A23" s="6">
        <v>65</v>
      </c>
      <c r="B23" s="29" t="s">
        <v>34</v>
      </c>
      <c r="C23" s="24" t="s">
        <v>43</v>
      </c>
      <c r="D23" s="24" t="s">
        <v>72</v>
      </c>
      <c r="E23" s="30">
        <f t="shared" si="1"/>
        <v>898</v>
      </c>
      <c r="F23" s="18"/>
      <c r="G23" s="3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/>
      <c r="I23" s="30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0</v>
      </c>
      <c r="J23" s="18">
        <v>15.51</v>
      </c>
      <c r="K23" s="30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898</v>
      </c>
      <c r="L23" s="18"/>
      <c r="M23" s="30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0</v>
      </c>
      <c r="N23" s="18"/>
      <c r="O23" s="30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0</v>
      </c>
      <c r="P23" s="18"/>
      <c r="Q23" s="30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0</v>
      </c>
      <c r="R23" s="18"/>
      <c r="S23" s="30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0</v>
      </c>
      <c r="T23" s="18"/>
      <c r="U23" s="30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0</v>
      </c>
      <c r="V23" s="18"/>
      <c r="W23" s="30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0</v>
      </c>
      <c r="X23" s="29" t="s">
        <v>106</v>
      </c>
      <c r="Z23" s="12" t="s">
        <v>97</v>
      </c>
      <c r="AA23" s="24"/>
    </row>
    <row r="24" spans="1:27" ht="12.75">
      <c r="A24" s="6">
        <v>65</v>
      </c>
      <c r="B24" s="29" t="s">
        <v>34</v>
      </c>
      <c r="C24" s="24" t="s">
        <v>57</v>
      </c>
      <c r="D24" s="24" t="s">
        <v>71</v>
      </c>
      <c r="E24" s="30">
        <f t="shared" si="1"/>
        <v>0</v>
      </c>
      <c r="F24" s="18"/>
      <c r="G24" s="33">
        <f>IF($B23="M",(IF(OR(F24=0,F24*0.9308*VLOOKUP($A23,Partridge!$A$3:$J$73,2)&lt;1.5),0,INT(51.39*((INT(100*((((INT(100*F24))/100)*0.9308*VLOOKUP($A23,Partridge!$A$3:$J$73,2))))/100-1.5)^1.05)))),IF($B23="F",(IF(OR(F24=0,F24*2*0.9308*VLOOKUP($A23,Partridge!$A$3:$J$73,2)&lt;1.5),0,INT(56.0211*((INT(100*((((INT(100*F24))/100)*2*0.9308*VLOOKUP($A23,Partridge!$A$3:$J$73,2))))/100-1.5)^1.05)))),"M/F?"))</f>
        <v>0</v>
      </c>
      <c r="H24" s="18"/>
      <c r="I24" s="30">
        <f>IF($B23="M",(IF(OR(H24=0,H24*VLOOKUP($A23,Partridge!$A$3:$J$73,3)&lt;1.5),0,INT(51.39*((INT(100*((((INT(100*H24))/100)*VLOOKUP($A23,Partridge!$A$3:$J$73,3))))/100-1.5)^1.05)))),IF($B23="F",(IF(OR(H24=0,H24*2*VLOOKUP($A23,Partridge!$A$3:$J$73,3)&lt;1.5),0,INT(56.0211*((INT(100*((((INT(100*H24))/100)*2*VLOOKUP($A23,Partridge!$A$3:$J$73,3))))/100-1.5)^1.05)))),"M/F?"))</f>
        <v>0</v>
      </c>
      <c r="J24" s="18"/>
      <c r="K24" s="30">
        <f>IF($B23="M",(IF(OR(J24=0,J24*VLOOKUP($A23,Partridge!$A$3:$J$73,4)&lt;1.5),0,INT(51.39*((INT(100*((((INT(100*J24))/100)*VLOOKUP($A23,Partridge!$A$3:$J$73,4))))/100-1.5)^1.05)))),IF($B23="F",(IF(OR(J24=0,J24*2*VLOOKUP($A23,Partridge!$A$3:$J$73,4)&lt;1.5),0,INT(56.0211*((INT(100*((((INT(100*J24))/100)*2*VLOOKUP($A23,Partridge!$A$3:$J$73,4))))/100-1.5)^1.05)))),"M/F?"))</f>
        <v>0</v>
      </c>
      <c r="L24" s="18"/>
      <c r="M24" s="30">
        <f>IF($B23="M",(IF(OR(L24=0,L24*VLOOKUP($A23,Partridge!$A$3:$J$73,5)&lt;1.5),0,INT(51.39*((INT(100*((((INT(100*L24))/100)*VLOOKUP($A23,Partridge!$A$3:$J$73,5))))/100-1.5)^1.05)))),IF($B23="F",(IF(OR(L24=0,L24*2*VLOOKUP($A23,Partridge!$A$3:$J$73,5)&lt;1.5),0,INT(56.02111*((INT(100*((((INT(100*L24))/100)*2*VLOOKUP($A23,Partridge!$A$3:$J$73,5))))/100-1.5)^1.05)))),"M/F?"))</f>
        <v>0</v>
      </c>
      <c r="N24" s="18"/>
      <c r="O24" s="30">
        <f>IF($B23="M",(IF(OR(N24=0,N24*VLOOKUP($A23,Partridge!$A$3:$J$73,6)&lt;1.5),0,INT(51.39*((INT(100*((((INT(100*N24))/100)*VLOOKUP($A23,Partridge!$A$3:$J$73,6))))/100-1.5)^1.05)))),IF($B23="F",(IF(OR(N24=0,N24*2*VLOOKUP($A23,Partridge!$A$3:$J$73,6)&lt;1.5),0,INT(56.0211*((INT(100*((((INT(100*N24))/100)*2*VLOOKUP($A23,Partridge!$A$3:$J$73,6))))/100-1.5)^1.05)))),"M/F?"))</f>
        <v>0</v>
      </c>
      <c r="P24" s="18"/>
      <c r="Q24" s="30">
        <f>IF($B23="M",(IF(OR(P24=0,P24*VLOOKUP($A23,Partridge!$A$3:$J$73,7)&lt;1.5),0,INT(51.39*((INT(100*((((INT(100*P24))/100)*VLOOKUP($A23,Partridge!$A$3:$J$73,7))))/100-1.5)^1.05)))),IF($B23="F",(IF(OR(P24=0,P24*2*VLOOKUP($A23,Partridge!$A$3:$J$73,7)&lt;1.5),0,INT(56.0211*((INT(100*((((INT(100*P24))/100)*2*VLOOKUP($A23,Partridge!$A$3:$J$73,7))))/100-1.5)^1.05)))),"M/F?"))</f>
        <v>0</v>
      </c>
      <c r="R24" s="18"/>
      <c r="S24" s="30">
        <f>IF($B23="M",(IF(OR(R24=0,R24*VLOOKUP($A23,Partridge!$A$3:$J$73,8)&lt;1.5),0,INT(51.39*((INT(100*((((INT(100*R24))/100)*VLOOKUP($A23,Partridge!$A$3:$J$73,8))))/100-1.5)^1.05)))),IF($B23="F",(IF(OR(R24=0,R24*2*VLOOKUP($A23,Partridge!$A$3:$J$73,8)&lt;1.5),0,INT(56.0211*((INT(100*((((INT(100*R24))/100)*2*VLOOKUP($A23,Partridge!$A$3:$J$73,8))))/100-1.5)^1.05)))),"M/F?"))</f>
        <v>0</v>
      </c>
      <c r="T24" s="18"/>
      <c r="U24" s="30">
        <f>IF($B23="M",(IF(OR(T24=0,T24*VLOOKUP($A23,Partridge!$A$3:$J$73,9)&lt;1.5),0,INT(51.39*((INT(100*((((INT(100*T24))/100)*VLOOKUP($A23,Partridge!$A$3:$J$73,9))))/100-1.5)^1.05)))),IF($B23="F",(IF(OR(T24=0,T24*2*VLOOKUP($A23,Partridge!$A$3:$J$73,9)&lt;1.5),0,INT(56.0211*((INT(100*((((INT(100*T24))/100)*2*VLOOKUP($A23,Partridge!$A$3:$J$73,9))))/100-1.5)^1.05)))),"M/F?"))</f>
        <v>0</v>
      </c>
      <c r="V24" s="18"/>
      <c r="W24" s="30">
        <f>IF($B23="M",(IF(OR(V24=0,V24*VLOOKUP($A23,Partridge!$A$3:$J$73,10)&lt;1.5),0,INT(51.39*((INT(100*((((INT(100*V24))/100)*VLOOKUP($A23,Partridge!$A$3:$J$73,10))))/100-1.5)^1.05)))),IF($B23="F",(IF(OR(V24=0,V24*2*VLOOKUP($A23,Partridge!$A$3:$J$73,10)&lt;1.5),0,INT(56.0211*((INT(100*((((INT(100*V24))/100)*2*VLOOKUP($A23,Partridge!$A$3:$J$73,10))))/100-1.5)^1.05)))),"M/F?"))</f>
        <v>0</v>
      </c>
      <c r="X24" s="15"/>
      <c r="Z24" s="12" t="s">
        <v>16</v>
      </c>
      <c r="AA24" s="24"/>
    </row>
    <row r="25" spans="1:27" ht="12.75">
      <c r="A25" s="6">
        <v>67</v>
      </c>
      <c r="B25" s="29" t="s">
        <v>34</v>
      </c>
      <c r="C25" s="24" t="s">
        <v>84</v>
      </c>
      <c r="D25" s="24" t="s">
        <v>85</v>
      </c>
      <c r="E25" s="30">
        <f t="shared" si="1"/>
        <v>502</v>
      </c>
      <c r="F25" s="18"/>
      <c r="G25" s="3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/>
      <c r="I25" s="30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0</v>
      </c>
      <c r="J25" s="18">
        <v>9.05</v>
      </c>
      <c r="K25" s="30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502</v>
      </c>
      <c r="L25" s="18"/>
      <c r="M25" s="30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0</v>
      </c>
      <c r="N25" s="18"/>
      <c r="O25" s="30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0</v>
      </c>
      <c r="P25" s="18"/>
      <c r="Q25" s="30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0</v>
      </c>
      <c r="R25" s="18"/>
      <c r="S25" s="30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0</v>
      </c>
      <c r="T25" s="18"/>
      <c r="U25" s="30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0</v>
      </c>
      <c r="V25" s="18"/>
      <c r="W25" s="30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0</v>
      </c>
      <c r="X25" s="15"/>
      <c r="Z25" s="12" t="s">
        <v>82</v>
      </c>
      <c r="AA25" s="24"/>
    </row>
    <row r="26" spans="1:27" ht="12.75">
      <c r="A26" s="6">
        <v>70</v>
      </c>
      <c r="B26" s="29" t="s">
        <v>34</v>
      </c>
      <c r="C26" s="24" t="s">
        <v>55</v>
      </c>
      <c r="D26" s="24" t="s">
        <v>56</v>
      </c>
      <c r="E26" s="30">
        <f t="shared" si="1"/>
        <v>1405</v>
      </c>
      <c r="F26" s="21"/>
      <c r="G26" s="33">
        <f>IF($B25="M",(IF(OR(F26=0,F26*0.9308*VLOOKUP($A25,Partridge!$A$3:$J$73,2)&lt;1.5),0,INT(51.39*((INT(100*((((INT(100*F26))/100)*0.9308*VLOOKUP($A25,Partridge!$A$3:$J$73,2))))/100-1.5)^1.05)))),IF($B25="F",(IF(OR(F26=0,F26*2*0.9308*VLOOKUP($A25,Partridge!$A$3:$J$73,2)&lt;1.5),0,INT(56.0211*((INT(100*((((INT(100*F26))/100)*2*0.9308*VLOOKUP($A25,Partridge!$A$3:$J$73,2))))/100-1.5)^1.05)))),"M/F?"))</f>
        <v>0</v>
      </c>
      <c r="H26" s="21">
        <v>13.21</v>
      </c>
      <c r="I26" s="30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762</v>
      </c>
      <c r="J26" s="21"/>
      <c r="K26" s="30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0</v>
      </c>
      <c r="L26" s="21"/>
      <c r="M26" s="30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0</v>
      </c>
      <c r="N26" s="21">
        <v>6.85</v>
      </c>
      <c r="O26" s="30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643</v>
      </c>
      <c r="P26" s="21"/>
      <c r="Q26" s="30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0</v>
      </c>
      <c r="R26" s="21"/>
      <c r="S26" s="30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0</v>
      </c>
      <c r="T26" s="21"/>
      <c r="U26" s="30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0</v>
      </c>
      <c r="V26" s="21"/>
      <c r="W26" s="30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0</v>
      </c>
      <c r="X26" s="15"/>
      <c r="Z26" s="12" t="s">
        <v>98</v>
      </c>
      <c r="AA26" s="24"/>
    </row>
    <row r="27" spans="1:27" ht="12.75">
      <c r="A27" s="6">
        <v>74</v>
      </c>
      <c r="B27" s="29" t="s">
        <v>34</v>
      </c>
      <c r="C27" s="24" t="s">
        <v>43</v>
      </c>
      <c r="D27" s="24" t="s">
        <v>54</v>
      </c>
      <c r="E27" s="30">
        <f t="shared" si="1"/>
        <v>1170</v>
      </c>
      <c r="F27" s="18"/>
      <c r="G27" s="33">
        <f>IF($B26="M",(IF(OR(F27=0,F27*0.9308*VLOOKUP($A26,Partridge!$A$3:$J$73,2)&lt;1.5),0,INT(51.39*((INT(100*((((INT(100*F27))/100)*0.9308*VLOOKUP($A26,Partridge!$A$3:$J$73,2))))/100-1.5)^1.05)))),IF($B26="F",(IF(OR(F27=0,F27*2*0.9308*VLOOKUP($A26,Partridge!$A$3:$J$73,2)&lt;1.5),0,INT(56.0211*((INT(100*((((INT(100*F27))/100)*2*0.9308*VLOOKUP($A26,Partridge!$A$3:$J$73,2))))/100-1.5)^1.05)))),"M/F?"))</f>
        <v>0</v>
      </c>
      <c r="H27" s="18">
        <v>17.24</v>
      </c>
      <c r="I27" s="30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1170</v>
      </c>
      <c r="J27" s="18"/>
      <c r="K27" s="30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0</v>
      </c>
      <c r="L27" s="18"/>
      <c r="M27" s="30">
        <f>IF($B26="M",(IF(OR(L27=0,L27*VLOOKUP($A26,Partridge!$A$3:$J$73,5)&lt;1.5),0,INT(51.39*((INT(100*((((INT(100*L27))/100)*VLOOKUP($A26,Partridge!$A$3:$J$73,5))))/100-1.5)^1.05)))),IF($B26="F",(IF(OR(L27=0,L27*2*VLOOKUP($A26,Partridge!$A$3:$J$73,5)&lt;1.5),0,INT(56.02111*((INT(100*((((INT(100*L27))/100)*2*VLOOKUP($A26,Partridge!$A$3:$J$73,5))))/100-1.5)^1.05)))),"M/F?"))</f>
        <v>0</v>
      </c>
      <c r="N27" s="18"/>
      <c r="O27" s="30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0</v>
      </c>
      <c r="P27" s="18"/>
      <c r="Q27" s="30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0</v>
      </c>
      <c r="R27" s="18"/>
      <c r="S27" s="30">
        <f>IF($B26="M",(IF(OR(R27=0,R27*VLOOKUP($A26,Partridge!$A$3:$J$73,8)&lt;1.5),0,INT(51.39*((INT(100*((((INT(100*R27))/100)*VLOOKUP($A26,Partridge!$A$3:$J$73,8))))/100-1.5)^1.05)))),IF($B26="F",(IF(OR(R27=0,R27*2*VLOOKUP($A26,Partridge!$A$3:$J$73,8)&lt;1.5),0,INT(56.0211*((INT(100*((((INT(100*R27))/100)*2*VLOOKUP($A26,Partridge!$A$3:$J$73,8))))/100-1.5)^1.05)))),"M/F?"))</f>
        <v>0</v>
      </c>
      <c r="T27" s="18"/>
      <c r="U27" s="30">
        <f>IF($B26="M",(IF(OR(T27=0,T27*VLOOKUP($A26,Partridge!$A$3:$J$73,9)&lt;1.5),0,INT(51.39*((INT(100*((((INT(100*T27))/100)*VLOOKUP($A26,Partridge!$A$3:$J$73,9))))/100-1.5)^1.05)))),IF($B26="F",(IF(OR(T27=0,T27*2*VLOOKUP($A26,Partridge!$A$3:$J$73,9)&lt;1.5),0,INT(56.0211*((INT(100*((((INT(100*T27))/100)*2*VLOOKUP($A26,Partridge!$A$3:$J$73,9))))/100-1.5)^1.05)))),"M/F?"))</f>
        <v>0</v>
      </c>
      <c r="V27" s="18"/>
      <c r="W27" s="30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0</v>
      </c>
      <c r="X27" s="15"/>
      <c r="Z27" s="12" t="s">
        <v>99</v>
      </c>
      <c r="AA27" s="24"/>
    </row>
    <row r="28" spans="1:27" ht="12.75">
      <c r="A28" s="6">
        <v>75</v>
      </c>
      <c r="B28" s="29" t="s">
        <v>34</v>
      </c>
      <c r="C28" s="24" t="s">
        <v>51</v>
      </c>
      <c r="D28" s="24" t="s">
        <v>86</v>
      </c>
      <c r="E28" s="30">
        <f t="shared" si="1"/>
        <v>1506</v>
      </c>
      <c r="F28" s="18"/>
      <c r="G28" s="33">
        <f>IF($B27="M",(IF(OR(F28=0,F28*0.9308*VLOOKUP($A27,Partridge!$A$3:$J$73,2)&lt;1.5),0,INT(51.39*((INT(100*((((INT(100*F28))/100)*0.9308*VLOOKUP($A27,Partridge!$A$3:$J$73,2))))/100-1.5)^1.05)))),IF($B27="F",(IF(OR(F28=0,F28*2*0.9308*VLOOKUP($A27,Partridge!$A$3:$J$73,2)&lt;1.5),0,INT(56.0211*((INT(100*((((INT(100*F28))/100)*2*0.9308*VLOOKUP($A27,Partridge!$A$3:$J$73,2))))/100-1.5)^1.05)))),"M/F?"))</f>
        <v>0</v>
      </c>
      <c r="H28" s="18">
        <v>12.09</v>
      </c>
      <c r="I28" s="30">
        <f>IF($B27="M",(IF(OR(H28=0,H28*VLOOKUP($A27,Partridge!$A$3:$J$73,3)&lt;1.5),0,INT(51.39*((INT(100*((((INT(100*H28))/100)*VLOOKUP($A27,Partridge!$A$3:$J$73,3))))/100-1.5)^1.05)))),IF($B27="F",(IF(OR(H28=0,H28*2*VLOOKUP($A27,Partridge!$A$3:$J$73,3)&lt;1.5),0,INT(56.0211*((INT(100*((((INT(100*H28))/100)*2*VLOOKUP($A27,Partridge!$A$3:$J$73,3))))/100-1.5)^1.05)))),"M/F?"))</f>
        <v>779</v>
      </c>
      <c r="J28" s="18"/>
      <c r="K28" s="30">
        <f>IF($B27="M",(IF(OR(J28=0,J28*VLOOKUP($A27,Partridge!$A$3:$J$73,4)&lt;1.5),0,INT(51.39*((INT(100*((((INT(100*J28))/100)*VLOOKUP($A27,Partridge!$A$3:$J$73,4))))/100-1.5)^1.05)))),IF($B27="F",(IF(OR(J28=0,J28*2*VLOOKUP($A27,Partridge!$A$3:$J$73,4)&lt;1.5),0,INT(56.0211*((INT(100*((((INT(100*J28))/100)*2*VLOOKUP($A27,Partridge!$A$3:$J$73,4))))/100-1.5)^1.05)))),"M/F?"))</f>
        <v>0</v>
      </c>
      <c r="L28" s="18"/>
      <c r="M28" s="30">
        <f>IF($B27="M",(IF(OR(L28=0,L28*VLOOKUP($A27,Partridge!$A$3:$J$73,5)&lt;1.5),0,INT(51.39*((INT(100*((((INT(100*L28))/100)*VLOOKUP($A27,Partridge!$A$3:$J$73,5))))/100-1.5)^1.05)))),IF($B27="F",(IF(OR(L28=0,L28*2*VLOOKUP($A27,Partridge!$A$3:$J$73,5)&lt;1.5),0,INT(56.02111*((INT(100*((((INT(100*L28))/100)*2*VLOOKUP($A27,Partridge!$A$3:$J$73,5))))/100-1.5)^1.05)))),"M/F?"))</f>
        <v>0</v>
      </c>
      <c r="N28" s="18">
        <v>6.61</v>
      </c>
      <c r="O28" s="30">
        <f>IF($B28="M",(IF(OR(N28=0,N28*VLOOKUP($A28,Partridge!$A$3:$J$73,6)&lt;1.5),0,INT(51.39*((INT(100*((((INT(100*N28))/100)*VLOOKUP($A28,Partridge!$A$3:$J$73,6))))/100-1.5)^1.05)))),IF($B28="F",(IF(OR(N28=0,N28*2*VLOOKUP($A28,Partridge!$A$3:$J$73,6)&lt;1.5),0,INT(56.0211*((INT(100*((((INT(100*N28))/100)*2*VLOOKUP($A28,Partridge!$A$3:$J$73,6))))/100-1.5)^1.05)))),"M/F?"))</f>
        <v>727</v>
      </c>
      <c r="P28" s="18"/>
      <c r="Q28" s="30">
        <f>IF($B28="M",(IF(OR(P28=0,P28*VLOOKUP($A28,Partridge!$A$3:$J$73,7)&lt;1.5),0,INT(51.39*((INT(100*((((INT(100*P28))/100)*VLOOKUP($A28,Partridge!$A$3:$J$73,7))))/100-1.5)^1.05)))),IF($B28="F",(IF(OR(P28=0,P28*2*VLOOKUP($A28,Partridge!$A$3:$J$73,7)&lt;1.5),0,INT(56.0211*((INT(100*((((INT(100*P28))/100)*2*VLOOKUP($A28,Partridge!$A$3:$J$73,7))))/100-1.5)^1.05)))),"M/F?"))</f>
        <v>0</v>
      </c>
      <c r="R28" s="18"/>
      <c r="S28" s="30">
        <f>IF($B28="M",(IF(OR(R28=0,R28*VLOOKUP($A28,Partridge!$A$3:$J$73,8)&lt;1.5),0,INT(51.39*((INT(100*((((INT(100*R28))/100)*VLOOKUP($A28,Partridge!$A$3:$J$73,8))))/100-1.5)^1.05)))),IF($B28="F",(IF(OR(R28=0,R28*2*VLOOKUP($A28,Partridge!$A$3:$J$73,8)&lt;1.5),0,INT(56.0211*((INT(100*((((INT(100*R28))/100)*2*VLOOKUP($A28,Partridge!$A$3:$J$73,8))))/100-1.5)^1.05)))),"M/F?"))</f>
        <v>0</v>
      </c>
      <c r="T28" s="18"/>
      <c r="U28" s="30">
        <f>IF($B28="M",(IF(OR(T28=0,T28*VLOOKUP($A28,Partridge!$A$3:$J$73,9)&lt;1.5),0,INT(51.39*((INT(100*((((INT(100*T28))/100)*VLOOKUP($A28,Partridge!$A$3:$J$73,9))))/100-1.5)^1.05)))),IF($B28="F",(IF(OR(T28=0,T28*2*VLOOKUP($A28,Partridge!$A$3:$J$73,9)&lt;1.5),0,INT(56.0211*((INT(100*((((INT(100*T28))/100)*2*VLOOKUP($A28,Partridge!$A$3:$J$73,9))))/100-1.5)^1.05)))),"M/F?"))</f>
        <v>0</v>
      </c>
      <c r="V28" s="18"/>
      <c r="W28" s="30">
        <f>IF($B28="M",(IF(OR(V28=0,V28*VLOOKUP($A28,Partridge!$A$3:$J$73,10)&lt;1.5),0,INT(51.39*((INT(100*((((INT(100*V28))/100)*VLOOKUP($A28,Partridge!$A$3:$J$73,10))))/100-1.5)^1.05)))),IF($B28="F",(IF(OR(V28=0,V28*2*VLOOKUP($A28,Partridge!$A$3:$J$73,10)&lt;1.5),0,INT(56.0211*((INT(100*((((INT(100*V28))/100)*2*VLOOKUP($A28,Partridge!$A$3:$J$73,10))))/100-1.5)^1.05)))),"M/F?"))</f>
        <v>0</v>
      </c>
      <c r="X28" s="15"/>
      <c r="Z28" s="12" t="s">
        <v>100</v>
      </c>
      <c r="AA28" s="24"/>
    </row>
    <row r="29" spans="1:27" ht="12.75">
      <c r="A29" s="6">
        <v>75</v>
      </c>
      <c r="B29" s="29" t="s">
        <v>34</v>
      </c>
      <c r="C29" s="24" t="s">
        <v>52</v>
      </c>
      <c r="D29" s="24" t="s">
        <v>53</v>
      </c>
      <c r="E29" s="30">
        <f t="shared" si="1"/>
        <v>1733</v>
      </c>
      <c r="F29" s="18"/>
      <c r="G29" s="33">
        <f>IF($B29="M",(IF(OR(F29=0,F29*0.9308*VLOOKUP($A29,Partridge!$A$3:$J$73,2)&lt;1.5),0,INT(51.39*((INT(100*((((INT(100*F29))/100)*0.9308*VLOOKUP($A29,Partridge!$A$3:$J$73,2))))/100-1.5)^1.05)))),IF($B29="F",(IF(OR(F29=0,F29*2*0.9308*VLOOKUP($A29,Partridge!$A$3:$J$73,2)&lt;1.5),0,INT(56.0211*((INT(100*((((INT(100*F29))/100)*2*0.9308*VLOOKUP($A29,Partridge!$A$3:$J$73,2))))/100-1.5)^1.05)))),"M/F?"))</f>
        <v>0</v>
      </c>
      <c r="H29" s="18">
        <v>13.71</v>
      </c>
      <c r="I29" s="30">
        <f>IF($B29="M",(IF(OR(H29=0,H29*VLOOKUP($A29,Partridge!$A$3:$J$73,3)&lt;1.5),0,INT(51.39*((INT(100*((((INT(100*H29))/100)*VLOOKUP($A29,Partridge!$A$3:$J$73,3))))/100-1.5)^1.05)))),IF($B29="F",(IF(OR(H29=0,H29*2*VLOOKUP($A29,Partridge!$A$3:$J$73,3)&lt;1.5),0,INT(56.0211*((INT(100*((((INT(100*H29))/100)*2*VLOOKUP($A29,Partridge!$A$3:$J$73,3))))/100-1.5)^1.05)))),"M/F?"))</f>
        <v>930</v>
      </c>
      <c r="J29" s="18"/>
      <c r="K29" s="30">
        <f>IF($B29="M",(IF(OR(J29=0,J29*VLOOKUP($A29,Partridge!$A$3:$J$73,4)&lt;1.5),0,INT(51.39*((INT(100*((((INT(100*J29))/100)*VLOOKUP($A29,Partridge!$A$3:$J$73,4))))/100-1.5)^1.05)))),IF($B29="F",(IF(OR(J29=0,J29*2*VLOOKUP($A29,Partridge!$A$3:$J$73,4)&lt;1.5),0,INT(56.0211*((INT(100*((((INT(100*J29))/100)*2*VLOOKUP($A29,Partridge!$A$3:$J$73,4))))/100-1.5)^1.05)))),"M/F?"))</f>
        <v>0</v>
      </c>
      <c r="L29" s="18"/>
      <c r="M29" s="30">
        <f>IF($B29="M",(IF(OR(L29=0,L29*VLOOKUP($A29,Partridge!$A$3:$J$73,5)&lt;1.5),0,INT(51.39*((INT(100*((((INT(100*L29))/100)*VLOOKUP($A29,Partridge!$A$3:$J$73,5))))/100-1.5)^1.05)))),IF($B29="F",(IF(OR(L29=0,L29*2*VLOOKUP($A29,Partridge!$A$3:$J$73,5)&lt;1.5),0,INT(56.02111*((INT(100*((((INT(100*L29))/100)*2*VLOOKUP($A29,Partridge!$A$3:$J$73,5))))/100-1.5)^1.05)))),"M/F?"))</f>
        <v>0</v>
      </c>
      <c r="N29" s="18">
        <v>7.2</v>
      </c>
      <c r="O29" s="30">
        <f>IF($B29="M",(IF(OR(N29=0,N29*VLOOKUP($A29,Partridge!$A$3:$J$73,6)&lt;1.5),0,INT(51.39*((INT(100*((((INT(100*N29))/100)*VLOOKUP($A29,Partridge!$A$3:$J$73,6))))/100-1.5)^1.05)))),IF($B29="F",(IF(OR(N29=0,N29*2*VLOOKUP($A29,Partridge!$A$3:$J$73,6)&lt;1.5),0,INT(56.0211*((INT(100*((((INT(100*N29))/100)*2*VLOOKUP($A29,Partridge!$A$3:$J$73,6))))/100-1.5)^1.05)))),"M/F?"))</f>
        <v>803</v>
      </c>
      <c r="P29" s="18"/>
      <c r="Q29" s="30">
        <f>IF($B29="M",(IF(OR(P29=0,P29*VLOOKUP($A29,Partridge!$A$3:$J$73,7)&lt;1.5),0,INT(51.39*((INT(100*((((INT(100*P29))/100)*VLOOKUP($A29,Partridge!$A$3:$J$73,7))))/100-1.5)^1.05)))),IF($B29="F",(IF(OR(P29=0,P29*2*VLOOKUP($A29,Partridge!$A$3:$J$73,7)&lt;1.5),0,INT(56.0211*((INT(100*((((INT(100*P29))/100)*2*VLOOKUP($A29,Partridge!$A$3:$J$73,7))))/100-1.5)^1.05)))),"M/F?"))</f>
        <v>0</v>
      </c>
      <c r="R29" s="18"/>
      <c r="S29" s="30">
        <f>IF($B29="M",(IF(OR(R29=0,R29*VLOOKUP($A29,Partridge!$A$3:$J$73,8)&lt;1.5),0,INT(51.39*((INT(100*((((INT(100*R29))/100)*VLOOKUP($A29,Partridge!$A$3:$J$73,8))))/100-1.5)^1.05)))),IF($B29="F",(IF(OR(R29=0,R29*2*VLOOKUP($A29,Partridge!$A$3:$J$73,8)&lt;1.5),0,INT(56.0211*((INT(100*((((INT(100*R29))/100)*2*VLOOKUP($A29,Partridge!$A$3:$J$73,8))))/100-1.5)^1.05)))),"M/F?"))</f>
        <v>0</v>
      </c>
      <c r="T29" s="18"/>
      <c r="U29" s="30">
        <f>IF($B28="M",(IF(OR(T29=0,T29*VLOOKUP($A28,Partridge!$A$3:$J$73,9)&lt;1.5),0,INT(51.39*((INT(100*((((INT(100*T29))/100)*VLOOKUP($A28,Partridge!$A$3:$J$73,9))))/100-1.5)^1.05)))),IF($B28="F",(IF(OR(T29=0,T29*2*VLOOKUP($A28,Partridge!$A$3:$J$73,9)&lt;1.5),0,INT(56.0211*((INT(100*((((INT(100*T29))/100)*2*VLOOKUP($A28,Partridge!$A$3:$J$73,9))))/100-1.5)^1.05)))),"M/F?"))</f>
        <v>0</v>
      </c>
      <c r="V29" s="18"/>
      <c r="W29" s="30">
        <f>IF($B29="M",(IF(OR(V29=0,V29*VLOOKUP($A29,Partridge!$A$3:$J$73,10)&lt;1.5),0,INT(51.39*((INT(100*((((INT(100*V29))/100)*VLOOKUP($A29,Partridge!$A$3:$J$73,10))))/100-1.5)^1.05)))),IF($B29="F",(IF(OR(V29=0,V29*2*VLOOKUP($A29,Partridge!$A$3:$J$73,10)&lt;1.5),0,INT(56.0211*((INT(100*((((INT(100*V29))/100)*2*VLOOKUP($A29,Partridge!$A$3:$J$73,10))))/100-1.5)^1.05)))),"M/F?"))</f>
        <v>0</v>
      </c>
      <c r="X29" s="15"/>
      <c r="Z29" s="12" t="s">
        <v>16</v>
      </c>
      <c r="AA29" s="24"/>
    </row>
    <row r="30" spans="1:27" ht="12.75">
      <c r="A30" s="6">
        <v>77</v>
      </c>
      <c r="B30" s="29" t="s">
        <v>34</v>
      </c>
      <c r="C30" s="24" t="s">
        <v>45</v>
      </c>
      <c r="D30" s="24" t="s">
        <v>47</v>
      </c>
      <c r="E30" s="30">
        <f t="shared" si="1"/>
        <v>0</v>
      </c>
      <c r="F30" s="18"/>
      <c r="G30" s="33">
        <f>IF($B29="M",(IF(OR(F30=0,F30*0.9308*VLOOKUP($A29,Partridge!$A$3:$J$73,2)&lt;1.5),0,INT(51.39*((INT(100*((((INT(100*F30))/100)*0.9308*VLOOKUP($A29,Partridge!$A$3:$J$73,2))))/100-1.5)^1.05)))),IF($B29="F",(IF(OR(F30=0,F30*2*0.9308*VLOOKUP($A29,Partridge!$A$3:$J$73,2)&lt;1.5),0,INT(56.0211*((INT(100*((((INT(100*F30))/100)*2*0.9308*VLOOKUP($A29,Partridge!$A$3:$J$73,2))))/100-1.5)^1.05)))),"M/F?"))</f>
        <v>0</v>
      </c>
      <c r="H30" s="18"/>
      <c r="I30" s="30">
        <f>IF($B29="M",(IF(OR(H30=0,H30*VLOOKUP($A29,Partridge!$A$3:$J$73,3)&lt;1.5),0,INT(51.39*((INT(100*((((INT(100*H30))/100)*VLOOKUP($A29,Partridge!$A$3:$J$73,3))))/100-1.5)^1.05)))),IF($B29="F",(IF(OR(H30=0,H30*2*VLOOKUP($A29,Partridge!$A$3:$J$73,3)&lt;1.5),0,INT(56.0211*((INT(100*((((INT(100*H30))/100)*2*VLOOKUP($A29,Partridge!$A$3:$J$73,3))))/100-1.5)^1.05)))),"M/F?"))</f>
        <v>0</v>
      </c>
      <c r="J30" s="18"/>
      <c r="K30" s="30">
        <f>IF($B29="M",(IF(OR(J30=0,J30*VLOOKUP($A29,Partridge!$A$3:$J$73,4)&lt;1.5),0,INT(51.39*((INT(100*((((INT(100*J30))/100)*VLOOKUP($A29,Partridge!$A$3:$J$73,4))))/100-1.5)^1.05)))),IF($B29="F",(IF(OR(J30=0,J30*2*VLOOKUP($A29,Partridge!$A$3:$J$73,4)&lt;1.5),0,INT(56.0211*((INT(100*((((INT(100*J30))/100)*2*VLOOKUP($A29,Partridge!$A$3:$J$73,4))))/100-1.5)^1.05)))),"M/F?"))</f>
        <v>0</v>
      </c>
      <c r="L30" s="18"/>
      <c r="M30" s="30">
        <f>IF($B29="M",(IF(OR(L30=0,L30*VLOOKUP($A29,Partridge!$A$3:$J$73,5)&lt;1.5),0,INT(51.39*((INT(100*((((INT(100*L30))/100)*VLOOKUP($A29,Partridge!$A$3:$J$73,5))))/100-1.5)^1.05)))),IF($B29="F",(IF(OR(L30=0,L30*2*VLOOKUP($A29,Partridge!$A$3:$J$73,5)&lt;1.5),0,INT(56.02111*((INT(100*((((INT(100*L30))/100)*2*VLOOKUP($A29,Partridge!$A$3:$J$73,5))))/100-1.5)^1.05)))),"M/F?"))</f>
        <v>0</v>
      </c>
      <c r="N30" s="18"/>
      <c r="O30" s="30">
        <f>IF($B30="M",(IF(OR(N30=0,N30*VLOOKUP($A30,Partridge!$A$3:$J$73,6)&lt;1.5),0,INT(51.39*((INT(100*((((INT(100*N30))/100)*VLOOKUP($A30,Partridge!$A$3:$J$73,6))))/100-1.5)^1.05)))),IF($B30="F",(IF(OR(N30=0,N30*2*VLOOKUP($A30,Partridge!$A$3:$J$73,6)&lt;1.5),0,INT(56.0211*((INT(100*((((INT(100*N30))/100)*2*VLOOKUP($A30,Partridge!$A$3:$J$73,6))))/100-1.5)^1.05)))),"M/F?"))</f>
        <v>0</v>
      </c>
      <c r="P30" s="18"/>
      <c r="Q30" s="30">
        <f>IF($B30="M",(IF(OR(P30=0,P30*VLOOKUP($A30,Partridge!$A$3:$J$73,7)&lt;1.5),0,INT(51.39*((INT(100*((((INT(100*P30))/100)*VLOOKUP($A30,Partridge!$A$3:$J$73,7))))/100-1.5)^1.05)))),IF($B30="F",(IF(OR(P30=0,P30*2*VLOOKUP($A30,Partridge!$A$3:$J$73,7)&lt;1.5),0,INT(56.0211*((INT(100*((((INT(100*P30))/100)*2*VLOOKUP($A30,Partridge!$A$3:$J$73,7))))/100-1.5)^1.05)))),"M/F?"))</f>
        <v>0</v>
      </c>
      <c r="R30" s="18"/>
      <c r="S30" s="30">
        <f>IF($B30="M",(IF(OR(R30=0,R30*VLOOKUP($A30,Partridge!$A$3:$J$73,8)&lt;1.5),0,INT(51.39*((INT(100*((((INT(100*R30))/100)*VLOOKUP($A30,Partridge!$A$3:$J$73,8))))/100-1.5)^1.05)))),IF($B30="F",(IF(OR(R30=0,R30*2*VLOOKUP($A30,Partridge!$A$3:$J$73,8)&lt;1.5),0,INT(56.0211*((INT(100*((((INT(100*R30))/100)*2*VLOOKUP($A30,Partridge!$A$3:$J$73,8))))/100-1.5)^1.05)))),"M/F?"))</f>
        <v>0</v>
      </c>
      <c r="T30" s="18"/>
      <c r="U30" s="30">
        <f>IF($B30="M",(IF(OR(T30=0,T30*VLOOKUP($A30,Partridge!$A$3:$J$73,9)&lt;1.5),0,INT(51.39*((INT(100*((((INT(100*T30))/100)*VLOOKUP($A30,Partridge!$A$3:$J$73,9))))/100-1.5)^1.05)))),IF($B30="F",(IF(OR(T30=0,T30*2*VLOOKUP($A30,Partridge!$A$3:$J$73,9)&lt;1.5),0,INT(56.0211*((INT(100*((((INT(100*T30))/100)*2*VLOOKUP($A30,Partridge!$A$3:$J$73,9))))/100-1.5)^1.05)))),"M/F?"))</f>
        <v>0</v>
      </c>
      <c r="V30" s="18"/>
      <c r="W30" s="30">
        <f>IF($B30="M",(IF(OR(V30=0,V30*VLOOKUP($A30,Partridge!$A$3:$J$73,10)&lt;1.5),0,INT(51.39*((INT(100*((((INT(100*V30))/100)*VLOOKUP($A30,Partridge!$A$3:$J$73,10))))/100-1.5)^1.05)))),IF($B30="F",(IF(OR(V30=0,V30*2*VLOOKUP($A30,Partridge!$A$3:$J$73,10)&lt;1.5),0,INT(56.0211*((INT(100*((((INT(100*V30))/100)*2*VLOOKUP($A30,Partridge!$A$3:$J$73,10))))/100-1.5)^1.05)))),"M/F?"))</f>
        <v>0</v>
      </c>
      <c r="X30" s="15"/>
      <c r="Z30" s="12" t="s">
        <v>96</v>
      </c>
      <c r="AA30" s="24"/>
    </row>
    <row r="31" spans="1:26" s="24" customFormat="1" ht="12.75">
      <c r="A31" s="6">
        <v>95</v>
      </c>
      <c r="B31" s="29" t="s">
        <v>34</v>
      </c>
      <c r="C31" s="24" t="s">
        <v>49</v>
      </c>
      <c r="D31" s="24" t="s">
        <v>50</v>
      </c>
      <c r="E31" s="30">
        <f t="shared" si="1"/>
        <v>373</v>
      </c>
      <c r="F31" s="18">
        <v>5.35</v>
      </c>
      <c r="G31" s="33">
        <f>IF($B30="M",(IF(OR(F31=0,F31*0.9308*VLOOKUP($A30,Partridge!$A$3:$J$73,2)&lt;1.5),0,INT(51.39*((INT(100*((((INT(100*F31))/100)*0.9308*VLOOKUP($A30,Partridge!$A$3:$J$73,2))))/100-1.5)^1.05)))),IF($B30="F",(IF(OR(F31=0,F31*2*0.9308*VLOOKUP($A30,Partridge!$A$3:$J$73,2)&lt;1.5),0,INT(56.0211*((INT(100*((((INT(100*F31))/100)*2*0.9308*VLOOKUP($A30,Partridge!$A$3:$J$73,2))))/100-1.5)^1.05)))),"M/F?"))</f>
        <v>125</v>
      </c>
      <c r="H31" s="18"/>
      <c r="I31" s="30">
        <f>IF($B30="M",(IF(OR(H31=0,H31*VLOOKUP($A30,Partridge!$A$3:$J$73,3)&lt;1.5),0,INT(51.39*((INT(100*((((INT(100*H31))/100)*VLOOKUP($A30,Partridge!$A$3:$J$73,3))))/100-1.5)^1.05)))),IF($B30="F",(IF(OR(H31=0,H31*2*VLOOKUP($A30,Partridge!$A$3:$J$73,3)&lt;1.5),0,INT(56.0211*((INT(100*((((INT(100*H31))/100)*2*VLOOKUP($A30,Partridge!$A$3:$J$73,3))))/100-1.5)^1.05)))),"M/F?"))</f>
        <v>0</v>
      </c>
      <c r="J31" s="18"/>
      <c r="K31" s="30">
        <f>IF($B30="M",(IF(OR(J31=0,J31*VLOOKUP($A30,Partridge!$A$3:$J$73,4)&lt;1.5),0,INT(51.39*((INT(100*((((INT(100*J31))/100)*VLOOKUP($A30,Partridge!$A$3:$J$73,4))))/100-1.5)^1.05)))),IF($B30="F",(IF(OR(J31=0,J31*2*VLOOKUP($A30,Partridge!$A$3:$J$73,4)&lt;1.5),0,INT(56.0211*((INT(100*((((INT(100*J31))/100)*2*VLOOKUP($A30,Partridge!$A$3:$J$73,4))))/100-1.5)^1.05)))),"M/F?"))</f>
        <v>0</v>
      </c>
      <c r="L31" s="18">
        <v>3.27</v>
      </c>
      <c r="M31" s="30">
        <f>IF($B30="M",(IF(OR(L31=0,L31*VLOOKUP($A30,Partridge!$A$3:$J$73,5)&lt;1.5),0,INT(51.39*((INT(100*((((INT(100*L31))/100)*VLOOKUP($A30,Partridge!$A$3:$J$73,5))))/100-1.5)^1.05)))),IF($B30="F",(IF(OR(L31=0,L31*2*VLOOKUP($A30,Partridge!$A$3:$J$73,5)&lt;1.5),0,INT(56.02111*((INT(100*((((INT(100*L31))/100)*2*VLOOKUP($A30,Partridge!$A$3:$J$73,5))))/100-1.5)^1.05)))),"M/F?"))</f>
        <v>248</v>
      </c>
      <c r="N31" s="18"/>
      <c r="O31" s="30">
        <f>IF($B31="M",(IF(OR(N31=0,N31*VLOOKUP($A31,Partridge!$A$3:$J$73,6)&lt;1.5),0,INT(51.39*((INT(100*((((INT(100*N31))/100)*VLOOKUP($A31,Partridge!$A$3:$J$73,6))))/100-1.5)^1.05)))),IF($B31="F",(IF(OR(N31=0,N31*2*VLOOKUP($A31,Partridge!$A$3:$J$73,6)&lt;1.5),0,INT(56.0211*((INT(100*((((INT(100*N31))/100)*2*VLOOKUP($A31,Partridge!$A$3:$J$73,6))))/100-1.5)^1.05)))),"M/F?"))</f>
        <v>0</v>
      </c>
      <c r="P31" s="18"/>
      <c r="Q31" s="30">
        <f>IF($B31="M",(IF(OR(P31=0,P31*VLOOKUP($A31,Partridge!$A$3:$J$73,7)&lt;1.5),0,INT(51.39*((INT(100*((((INT(100*P31))/100)*VLOOKUP($A31,Partridge!$A$3:$J$73,7))))/100-1.5)^1.05)))),IF($B31="F",(IF(OR(P31=0,P31*2*VLOOKUP($A31,Partridge!$A$3:$J$73,7)&lt;1.5),0,INT(56.0211*((INT(100*((((INT(100*P31))/100)*2*VLOOKUP($A31,Partridge!$A$3:$J$73,7))))/100-1.5)^1.05)))),"M/F?"))</f>
        <v>0</v>
      </c>
      <c r="R31" s="18"/>
      <c r="S31" s="30">
        <f>IF($B31="M",(IF(OR(R31=0,R31*VLOOKUP($A31,Partridge!$A$3:$J$73,8)&lt;1.5),0,INT(51.39*((INT(100*((((INT(100*R31))/100)*VLOOKUP($A31,Partridge!$A$3:$J$73,8))))/100-1.5)^1.05)))),IF($B31="F",(IF(OR(R31=0,R31*2*VLOOKUP($A31,Partridge!$A$3:$J$73,8)&lt;1.5),0,INT(56.0211*((INT(100*((((INT(100*R31))/100)*2*VLOOKUP($A31,Partridge!$A$3:$J$73,8))))/100-1.5)^1.05)))),"M/F?"))</f>
        <v>0</v>
      </c>
      <c r="T31" s="18"/>
      <c r="U31" s="30">
        <f>IF($B31="M",(IF(OR(T31=0,T31*VLOOKUP($A31,Partridge!$A$3:$J$73,9)&lt;1.5),0,INT(51.39*((INT(100*((((INT(100*T31))/100)*VLOOKUP($A31,Partridge!$A$3:$J$73,9))))/100-1.5)^1.05)))),IF($B31="F",(IF(OR(T31=0,T31*2*VLOOKUP($A31,Partridge!$A$3:$J$73,9)&lt;1.5),0,INT(56.0211*((INT(100*((((INT(100*T31))/100)*2*VLOOKUP($A31,Partridge!$A$3:$J$73,9))))/100-1.5)^1.05)))),"M/F?"))</f>
        <v>0</v>
      </c>
      <c r="V31" s="18"/>
      <c r="W31" s="30">
        <f>IF($B31="M",(IF(OR(V31=0,V31*VLOOKUP($A31,Partridge!$A$3:$J$73,10)&lt;1.5),0,INT(51.39*((INT(100*((((INT(100*V31))/100)*VLOOKUP($A31,Partridge!$A$3:$J$73,10))))/100-1.5)^1.05)))),IF($B31="F",(IF(OR(V31=0,V31*2*VLOOKUP($A31,Partridge!$A$3:$J$73,10)&lt;1.5),0,INT(56.0211*((INT(100*((((INT(100*V31))/100)*2*VLOOKUP($A31,Partridge!$A$3:$J$73,10))))/100-1.5)^1.05)))),"M/F?"))</f>
        <v>0</v>
      </c>
      <c r="X31" s="34"/>
      <c r="Z31" s="20" t="s">
        <v>82</v>
      </c>
    </row>
    <row r="32" spans="1:23" ht="12.75">
      <c r="A32" s="6"/>
      <c r="B32" s="29"/>
      <c r="C32" s="24"/>
      <c r="D32" s="24"/>
      <c r="E32" s="30" t="e">
        <f t="shared" si="1"/>
        <v>#VALUE!</v>
      </c>
      <c r="F32" s="18"/>
      <c r="G32" s="33" t="str">
        <f>IF($B32="M",(IF(OR(F32=0,F32*0.9308*VLOOKUP($A32,Partridge!$A$3:$J$73,2)&lt;1.5),0,INT(51.39*((INT(100*((((INT(100*F32))/100)*0.9308*VLOOKUP($A32,Partridge!$A$3:$J$73,2))))/100-1.5)^1.05)))),IF($B32="F",(IF(OR(F32=0,F32*2*0.9308*VLOOKUP($A32,Partridge!$A$3:$J$73,2)&lt;1.5),0,INT(56.0211*((INT(100*((((INT(100*F32))/100)*2*0.9308*VLOOKUP($A32,Partridge!$A$3:$J$73,2))))/100-1.5)^1.05)))),"M/F?"))</f>
        <v>M/F?</v>
      </c>
      <c r="H32" s="18"/>
      <c r="I32" s="30" t="str">
        <f>IF($B32="M",(IF(OR(H32=0,H32*VLOOKUP($A32,Partridge!$A$3:$J$73,3)&lt;1.5),0,INT(51.39*((INT(100*((((INT(100*H32))/100)*VLOOKUP($A32,Partridge!$A$3:$J$73,3))))/100-1.5)^1.05)))),IF($B32="F",(IF(OR(H32=0,H32*2*VLOOKUP($A32,Partridge!$A$3:$J$73,3)&lt;1.5),0,INT(56.0211*((INT(100*((((INT(100*H32))/100)*2*VLOOKUP($A32,Partridge!$A$3:$J$73,3))))/100-1.5)^1.05)))),"M/F?"))</f>
        <v>M/F?</v>
      </c>
      <c r="J32" s="18"/>
      <c r="K32" s="30" t="str">
        <f>IF($B32="M",(IF(OR(J32=0,J32*VLOOKUP($A32,Partridge!$A$3:$J$73,4)&lt;1.5),0,INT(51.39*((INT(100*((((INT(100*J32))/100)*VLOOKUP($A32,Partridge!$A$3:$J$73,4))))/100-1.5)^1.05)))),IF($B32="F",(IF(OR(J32=0,J32*2*VLOOKUP($A32,Partridge!$A$3:$J$73,4)&lt;1.5),0,INT(56.0211*((INT(100*((((INT(100*J32))/100)*2*VLOOKUP($A32,Partridge!$A$3:$J$73,4))))/100-1.5)^1.05)))),"M/F?"))</f>
        <v>M/F?</v>
      </c>
      <c r="L32" s="18"/>
      <c r="M32" s="30" t="str">
        <f>IF($B32="M",(IF(OR(L32=0,L32*VLOOKUP($A32,Partridge!$A$3:$J$73,5)&lt;1.5),0,INT(51.39*((INT(100*((((INT(100*L32))/100)*VLOOKUP($A32,Partridge!$A$3:$J$73,5))))/100-1.5)^1.05)))),IF($B32="F",(IF(OR(L32=0,L32*2*VLOOKUP($A32,Partridge!$A$3:$J$73,5)&lt;1.5),0,INT(56.02111*((INT(100*((((INT(100*L32))/100)*2*VLOOKUP($A32,Partridge!$A$3:$J$73,5))))/100-1.5)^1.05)))),"M/F?"))</f>
        <v>M/F?</v>
      </c>
      <c r="N32" s="18"/>
      <c r="O32" s="30" t="str">
        <f>IF($B32="M",(IF(OR(N32=0,N32*VLOOKUP($A32,Partridge!$A$3:$J$73,6)&lt;1.5),0,INT(51.39*((INT(100*((((INT(100*N32))/100)*VLOOKUP($A32,Partridge!$A$3:$J$73,6))))/100-1.5)^1.05)))),IF($B32="F",(IF(OR(N32=0,N32*2*VLOOKUP($A32,Partridge!$A$3:$J$73,6)&lt;1.5),0,INT(56.0211*((INT(100*((((INT(100*N32))/100)*2*VLOOKUP($A32,Partridge!$A$3:$J$73,6))))/100-1.5)^1.05)))),"M/F?"))</f>
        <v>M/F?</v>
      </c>
      <c r="P32" s="18"/>
      <c r="Q32" s="30" t="str">
        <f>IF($B32="M",(IF(OR(P32=0,P32*VLOOKUP($A32,Partridge!$A$3:$J$73,7)&lt;1.5),0,INT(51.39*((INT(100*((((INT(100*P32))/100)*VLOOKUP($A32,Partridge!$A$3:$J$73,7))))/100-1.5)^1.05)))),IF($B32="F",(IF(OR(P32=0,P32*2*VLOOKUP($A32,Partridge!$A$3:$J$73,7)&lt;1.5),0,INT(56.0211*((INT(100*((((INT(100*P32))/100)*2*VLOOKUP($A32,Partridge!$A$3:$J$73,7))))/100-1.5)^1.05)))),"M/F?"))</f>
        <v>M/F?</v>
      </c>
      <c r="R32" s="18"/>
      <c r="S32" s="30" t="str">
        <f>IF($B32="M",(IF(OR(R32=0,R32*VLOOKUP($A32,Partridge!$A$3:$J$73,8)&lt;1.5),0,INT(51.39*((INT(100*((((INT(100*R32))/100)*VLOOKUP($A32,Partridge!$A$3:$J$73,8))))/100-1.5)^1.05)))),IF($B32="F",(IF(OR(R32=0,R32*2*VLOOKUP($A32,Partridge!$A$3:$J$73,8)&lt;1.5),0,INT(56.0211*((INT(100*((((INT(100*R32))/100)*2*VLOOKUP($A32,Partridge!$A$3:$J$73,8))))/100-1.5)^1.05)))),"M/F?"))</f>
        <v>M/F?</v>
      </c>
      <c r="T32" s="18"/>
      <c r="U32" s="30">
        <f>IF($B31="M",(IF(OR(T32=0,T32*VLOOKUP($A31,Partridge!$A$3:$J$73,9)&lt;1.5),0,INT(51.39*((INT(100*((((INT(100*T32))/100)*VLOOKUP($A31,Partridge!$A$3:$J$73,9))))/100-1.5)^1.05)))),IF($B31="F",(IF(OR(T32=0,T32*2*VLOOKUP($A31,Partridge!$A$3:$J$73,9)&lt;1.5),0,INT(56.0211*((INT(100*((((INT(100*T32))/100)*2*VLOOKUP($A31,Partridge!$A$3:$J$73,9))))/100-1.5)^1.05)))),"M/F?"))</f>
        <v>0</v>
      </c>
      <c r="V32" s="18"/>
      <c r="W32" s="30" t="str">
        <f>IF($B32="M",(IF(OR(V32=0,V32*VLOOKUP($A32,Partridge!$A$3:$J$73,10)&lt;1.5),0,INT(51.39*((INT(100*((((INT(100*V32))/100)*VLOOKUP($A32,Partridge!$A$3:$J$73,10))))/100-1.5)^1.05)))),IF($B32="F",(IF(OR(V32=0,V32*2*VLOOKUP($A32,Partridge!$A$3:$J$73,10)&lt;1.5),0,INT(56.0211*((INT(100*((((INT(100*V32))/100)*2*VLOOKUP($A32,Partridge!$A$3:$J$73,10))))/100-1.5)^1.05)))),"M/F?"))</f>
        <v>M/F?</v>
      </c>
    </row>
    <row r="33" spans="1:23" ht="12.75">
      <c r="A33" s="6"/>
      <c r="B33" s="29"/>
      <c r="C33" s="24"/>
      <c r="D33" s="24"/>
      <c r="E33" s="30" t="e">
        <f t="shared" si="1"/>
        <v>#VALUE!</v>
      </c>
      <c r="F33" s="18"/>
      <c r="G33" s="33" t="str">
        <f>IF($B33="M",(IF(OR(F33=0,F33*0.9308*VLOOKUP($A33,Partridge!$A$3:$J$73,2)&lt;1.5),0,INT(51.39*((INT(100*((((INT(100*F33))/100)*0.9308*VLOOKUP($A33,Partridge!$A$3:$J$73,2))))/100-1.5)^1.05)))),IF($B33="F",(IF(OR(F33=0,F33*2*0.9308*VLOOKUP($A33,Partridge!$A$3:$J$73,2)&lt;1.5),0,INT(56.0211*((INT(100*((((INT(100*F33))/100)*2*0.9308*VLOOKUP($A33,Partridge!$A$3:$J$73,2))))/100-1.5)^1.05)))),"M/F?"))</f>
        <v>M/F?</v>
      </c>
      <c r="H33" s="18"/>
      <c r="I33" s="30" t="str">
        <f>IF($B33="M",(IF(OR(H33=0,H33*VLOOKUP($A33,Partridge!$A$3:$J$73,3)&lt;1.5),0,INT(51.39*((INT(100*((((INT(100*H33))/100)*VLOOKUP($A33,Partridge!$A$3:$J$73,3))))/100-1.5)^1.05)))),IF($B33="F",(IF(OR(H33=0,H33*2*VLOOKUP($A33,Partridge!$A$3:$J$73,3)&lt;1.5),0,INT(56.0211*((INT(100*((((INT(100*H33))/100)*2*VLOOKUP($A33,Partridge!$A$3:$J$73,3))))/100-1.5)^1.05)))),"M/F?"))</f>
        <v>M/F?</v>
      </c>
      <c r="J33" s="18"/>
      <c r="K33" s="30" t="str">
        <f>IF($B33="M",(IF(OR(J33=0,J33*VLOOKUP($A33,Partridge!$A$3:$J$73,4)&lt;1.5),0,INT(51.39*((INT(100*((((INT(100*J33))/100)*VLOOKUP($A33,Partridge!$A$3:$J$73,4))))/100-1.5)^1.05)))),IF($B33="F",(IF(OR(J33=0,J33*2*VLOOKUP($A33,Partridge!$A$3:$J$73,4)&lt;1.5),0,INT(56.0211*((INT(100*((((INT(100*J33))/100)*2*VLOOKUP($A33,Partridge!$A$3:$J$73,4))))/100-1.5)^1.05)))),"M/F?"))</f>
        <v>M/F?</v>
      </c>
      <c r="L33" s="18"/>
      <c r="M33" s="30" t="str">
        <f>IF($B33="M",(IF(OR(L33=0,L33*VLOOKUP($A33,Partridge!$A$3:$J$73,5)&lt;1.5),0,INT(51.39*((INT(100*((((INT(100*L33))/100)*VLOOKUP($A33,Partridge!$A$3:$J$73,5))))/100-1.5)^1.05)))),IF($B33="F",(IF(OR(L33=0,L33*2*VLOOKUP($A33,Partridge!$A$3:$J$73,5)&lt;1.5),0,INT(56.02111*((INT(100*((((INT(100*L33))/100)*2*VLOOKUP($A33,Partridge!$A$3:$J$73,5))))/100-1.5)^1.05)))),"M/F?"))</f>
        <v>M/F?</v>
      </c>
      <c r="N33" s="18"/>
      <c r="O33" s="30" t="str">
        <f>IF($B33="M",(IF(OR(N33=0,N33*VLOOKUP($A33,Partridge!$A$3:$J$73,6)&lt;1.5),0,INT(51.39*((INT(100*((((INT(100*N33))/100)*VLOOKUP($A33,Partridge!$A$3:$J$73,6))))/100-1.5)^1.05)))),IF($B33="F",(IF(OR(N33=0,N33*2*VLOOKUP($A33,Partridge!$A$3:$J$73,6)&lt;1.5),0,INT(56.0211*((INT(100*((((INT(100*N33))/100)*2*VLOOKUP($A33,Partridge!$A$3:$J$73,6))))/100-1.5)^1.05)))),"M/F?"))</f>
        <v>M/F?</v>
      </c>
      <c r="P33" s="18"/>
      <c r="Q33" s="30" t="str">
        <f>IF($B33="M",(IF(OR(P33=0,P33*VLOOKUP($A33,Partridge!$A$3:$J$73,7)&lt;1.5),0,INT(51.39*((INT(100*((((INT(100*P33))/100)*VLOOKUP($A33,Partridge!$A$3:$J$73,7))))/100-1.5)^1.05)))),IF($B33="F",(IF(OR(P33=0,P33*2*VLOOKUP($A33,Partridge!$A$3:$J$73,7)&lt;1.5),0,INT(56.0211*((INT(100*((((INT(100*P33))/100)*2*VLOOKUP($A33,Partridge!$A$3:$J$73,7))))/100-1.5)^1.05)))),"M/F?"))</f>
        <v>M/F?</v>
      </c>
      <c r="R33" s="18"/>
      <c r="S33" s="30" t="str">
        <f>IF($B33="M",(IF(OR(R33=0,R33*VLOOKUP($A33,Partridge!$A$3:$J$73,8)&lt;1.5),0,INT(51.39*((INT(100*((((INT(100*R33))/100)*VLOOKUP($A33,Partridge!$A$3:$J$73,8))))/100-1.5)^1.05)))),IF($B33="F",(IF(OR(R33=0,R33*2*VLOOKUP($A33,Partridge!$A$3:$J$73,8)&lt;1.5),0,INT(56.0211*((INT(100*((((INT(100*R33))/100)*2*VLOOKUP($A33,Partridge!$A$3:$J$73,8))))/100-1.5)^1.05)))),"M/F?"))</f>
        <v>M/F?</v>
      </c>
      <c r="T33" s="18"/>
      <c r="U33" s="30" t="str">
        <f>IF($B32="M",(IF(OR(T33=0,T33*VLOOKUP($A32,Partridge!$A$3:$J$73,9)&lt;1.5),0,INT(51.39*((INT(100*((((INT(100*T33))/100)*VLOOKUP($A32,Partridge!$A$3:$J$73,9))))/100-1.5)^1.05)))),IF($B32="F",(IF(OR(T33=0,T33*2*VLOOKUP($A32,Partridge!$A$3:$J$73,9)&lt;1.5),0,INT(56.0211*((INT(100*((((INT(100*T33))/100)*2*VLOOKUP($A32,Partridge!$A$3:$J$73,9))))/100-1.5)^1.05)))),"M/F?"))</f>
        <v>M/F?</v>
      </c>
      <c r="V33" s="18"/>
      <c r="W33" s="30" t="str">
        <f>IF($B33="M",(IF(OR(V33=0,V33*VLOOKUP($A33,Partridge!$A$3:$J$73,10)&lt;1.5),0,INT(51.39*((INT(100*((((INT(100*V33))/100)*VLOOKUP($A33,Partridge!$A$3:$J$73,10))))/100-1.5)^1.05)))),IF($B33="F",(IF(OR(V33=0,V33*2*VLOOKUP($A33,Partridge!$A$3:$J$73,10)&lt;1.5),0,INT(56.0211*((INT(100*((((INT(100*V33))/100)*2*VLOOKUP($A33,Partridge!$A$3:$J$73,10))))/100-1.5)^1.05)))),"M/F?"))</f>
        <v>M/F?</v>
      </c>
    </row>
    <row r="34" spans="1:23" ht="12.75">
      <c r="A34" s="6"/>
      <c r="B34" s="29"/>
      <c r="E34" s="30" t="e">
        <f t="shared" si="1"/>
        <v>#VALUE!</v>
      </c>
      <c r="F34" s="18"/>
      <c r="G34" s="33" t="str">
        <f>IF($B34="M",(IF(OR(F34=0,F34*0.9308*VLOOKUP($A34,Partridge!$A$3:$J$73,2)&lt;1.5),0,INT(51.39*((INT(100*((((INT(100*F34))/100)*0.9308*VLOOKUP($A34,Partridge!$A$3:$J$73,2))))/100-1.5)^1.05)))),IF($B34="F",(IF(OR(F34=0,F34*2*0.9308*VLOOKUP($A34,Partridge!$A$3:$J$73,2)&lt;1.5),0,INT(56.0211*((INT(100*((((INT(100*F34))/100)*2*0.9308*VLOOKUP($A34,Partridge!$A$3:$J$73,2))))/100-1.5)^1.05)))),"M/F?"))</f>
        <v>M/F?</v>
      </c>
      <c r="H34" s="18"/>
      <c r="I34" s="30" t="str">
        <f>IF($B34="M",(IF(OR(H34=0,H34*VLOOKUP($A34,Partridge!$A$3:$J$73,3)&lt;1.5),0,INT(51.39*((INT(100*((((INT(100*H34))/100)*VLOOKUP($A34,Partridge!$A$3:$J$73,3))))/100-1.5)^1.05)))),IF($B34="F",(IF(OR(H34=0,H34*2*VLOOKUP($A34,Partridge!$A$3:$J$73,3)&lt;1.5),0,INT(56.0211*((INT(100*((((INT(100*H34))/100)*2*VLOOKUP($A34,Partridge!$A$3:$J$73,3))))/100-1.5)^1.05)))),"M/F?"))</f>
        <v>M/F?</v>
      </c>
      <c r="J34" s="18"/>
      <c r="K34" s="30" t="str">
        <f>IF($B33="M",(IF(OR(J34=0,J34*VLOOKUP($A33,Partridge!$A$3:$J$73,4)&lt;1.5),0,INT(51.39*((INT(100*((((INT(100*J34))/100)*VLOOKUP($A33,Partridge!$A$3:$J$73,4))))/100-1.5)^1.05)))),IF($B33="F",(IF(OR(J34=0,J34*2*VLOOKUP($A33,Partridge!$A$3:$J$73,4)&lt;1.5),0,INT(56.0211*((INT(100*((((INT(100*J34))/100)*2*VLOOKUP($A33,Partridge!$A$3:$J$73,4))))/100-1.5)^1.05)))),"M/F?"))</f>
        <v>M/F?</v>
      </c>
      <c r="L34" s="18"/>
      <c r="M34" s="30" t="str">
        <f>IF($B34="M",(IF(OR(L34=0,L34*VLOOKUP($A34,Partridge!$A$3:$J$73,5)&lt;1.5),0,INT(51.39*((INT(100*((((INT(100*L34))/100)*VLOOKUP($A34,Partridge!$A$3:$J$73,5))))/100-1.5)^1.05)))),IF($B34="F",(IF(OR(L34=0,L34*2*VLOOKUP($A34,Partridge!$A$3:$J$73,5)&lt;1.5),0,INT(56.02111*((INT(100*((((INT(100*L34))/100)*2*VLOOKUP($A34,Partridge!$A$3:$J$73,5))))/100-1.5)^1.05)))),"M/F?"))</f>
        <v>M/F?</v>
      </c>
      <c r="N34" s="18"/>
      <c r="O34" s="30" t="str">
        <f>IF($B34="M",(IF(OR(N34=0,N34*VLOOKUP($A34,Partridge!$A$3:$J$73,6)&lt;1.5),0,INT(51.39*((INT(100*((((INT(100*N34))/100)*VLOOKUP($A34,Partridge!$A$3:$J$73,6))))/100-1.5)^1.05)))),IF($B34="F",(IF(OR(N34=0,N34*2*VLOOKUP($A34,Partridge!$A$3:$J$73,6)&lt;1.5),0,INT(56.0211*((INT(100*((((INT(100*N34))/100)*2*VLOOKUP($A34,Partridge!$A$3:$J$73,6))))/100-1.5)^1.05)))),"M/F?"))</f>
        <v>M/F?</v>
      </c>
      <c r="P34" s="18"/>
      <c r="Q34" s="30" t="str">
        <f>IF($B34="M",(IF(OR(P34=0,P34*VLOOKUP($A34,Partridge!$A$3:$J$73,7)&lt;1.5),0,INT(51.39*((INT(100*((((INT(100*P34))/100)*VLOOKUP($A34,Partridge!$A$3:$J$73,7))))/100-1.5)^1.05)))),IF($B34="F",(IF(OR(P34=0,P34*2*VLOOKUP($A34,Partridge!$A$3:$J$73,7)&lt;1.5),0,INT(56.0211*((INT(100*((((INT(100*P34))/100)*2*VLOOKUP($A34,Partridge!$A$3:$J$73,7))))/100-1.5)^1.05)))),"M/F?"))</f>
        <v>M/F?</v>
      </c>
      <c r="R34" s="18"/>
      <c r="S34" s="30" t="str">
        <f>IF($B34="M",(IF(OR(R34=0,R34*VLOOKUP($A34,Partridge!$A$3:$J$73,8)&lt;1.5),0,INT(51.39*((INT(100*((((INT(100*R34))/100)*VLOOKUP($A34,Partridge!$A$3:$J$73,8))))/100-1.5)^1.05)))),IF($B34="F",(IF(OR(R34=0,R34*2*VLOOKUP($A34,Partridge!$A$3:$J$73,8)&lt;1.5),0,INT(56.0211*((INT(100*((((INT(100*R34))/100)*2*VLOOKUP($A34,Partridge!$A$3:$J$73,8))))/100-1.5)^1.05)))),"M/F?"))</f>
        <v>M/F?</v>
      </c>
      <c r="T34" s="18"/>
      <c r="U34" s="30" t="str">
        <f>IF($B34="M",(IF(OR(T34=0,T34*VLOOKUP($A34,Partridge!$A$3:$J$73,9)&lt;1.5),0,INT(51.39*((INT(100*((((INT(100*T34))/100)*VLOOKUP($A34,Partridge!$A$3:$J$73,9))))/100-1.5)^1.05)))),IF($B34="F",(IF(OR(T34=0,T34*2*VLOOKUP($A34,Partridge!$A$3:$J$73,9)&lt;1.5),0,INT(56.0211*((INT(100*((((INT(100*T34))/100)*2*VLOOKUP($A34,Partridge!$A$3:$J$73,9))))/100-1.5)^1.05)))),"M/F?"))</f>
        <v>M/F?</v>
      </c>
      <c r="V34" s="18"/>
      <c r="W34" s="30" t="str">
        <f>IF($B34="M",(IF(OR(V34=0,V34*VLOOKUP($A34,Partridge!$A$3:$J$73,10)&lt;1.5),0,INT(51.39*((INT(100*((((INT(100*V34))/100)*VLOOKUP($A34,Partridge!$A$3:$J$73,10))))/100-1.5)^1.05)))),IF($B34="F",(IF(OR(V34=0,V34*2*VLOOKUP($A34,Partridge!$A$3:$J$73,10)&lt;1.5),0,INT(56.0211*((INT(100*((((INT(100*V34))/100)*2*VLOOKUP($A34,Partridge!$A$3:$J$73,10))))/100-1.5)^1.05)))),"M/F?"))</f>
        <v>M/F?</v>
      </c>
    </row>
    <row r="35" spans="1:23" ht="12.75">
      <c r="A35" s="6"/>
      <c r="B35" s="29"/>
      <c r="E35" s="30" t="e">
        <f aca="true" t="shared" si="2" ref="E35:E43">SUM(G35+I35+K35+M35+O35+Q35+S35+U35+W35)</f>
        <v>#VALUE!</v>
      </c>
      <c r="F35" s="18"/>
      <c r="G35" s="33" t="str">
        <f>IF($B34="M",(IF(OR(F35=0,F35*0.9308*VLOOKUP($A34,Partridge!$A$3:$J$73,2)&lt;1.5),0,INT(51.39*((INT(100*((((INT(100*F35))/100)*0.9308*VLOOKUP($A34,Partridge!$A$3:$J$73,2))))/100-1.5)^1.05)))),IF($B34="F",(IF(OR(F35=0,F35*2*0.9308*VLOOKUP($A34,Partridge!$A$3:$J$73,2)&lt;1.5),0,INT(56.0211*((INT(100*((((INT(100*F35))/100)*2*0.9308*VLOOKUP($A34,Partridge!$A$3:$J$73,2))))/100-1.5)^1.05)))),"M/F?"))</f>
        <v>M/F?</v>
      </c>
      <c r="H35" s="18"/>
      <c r="I35" s="30" t="str">
        <f>IF($B34="M",(IF(OR(H35=0,H35*VLOOKUP($A34,Partridge!$A$3:$J$73,3)&lt;1.5),0,INT(51.39*((INT(100*((((INT(100*H35))/100)*VLOOKUP($A34,Partridge!$A$3:$J$73,3))))/100-1.5)^1.05)))),IF($B34="F",(IF(OR(H35=0,H35*2*VLOOKUP($A34,Partridge!$A$3:$J$73,3)&lt;1.5),0,INT(56.0211*((INT(100*((((INT(100*H35))/100)*2*VLOOKUP($A34,Partridge!$A$3:$J$73,3))))/100-1.5)^1.05)))),"M/F?"))</f>
        <v>M/F?</v>
      </c>
      <c r="J35" s="18"/>
      <c r="K35" s="30" t="str">
        <f>IF($B35="M",(IF(OR(J35=0,J35*VLOOKUP($A35,Partridge!$A$3:$J$73,4)&lt;1.5),0,INT(51.39*((INT(100*((((INT(100*J35))/100)*VLOOKUP($A35,Partridge!$A$3:$J$73,4))))/100-1.5)^1.05)))),IF($B35="F",(IF(OR(J35=0,J35*2*VLOOKUP($A35,Partridge!$A$3:$J$73,4)&lt;1.5),0,INT(56.0211*((INT(100*((((INT(100*J35))/100)*2*VLOOKUP($A35,Partridge!$A$3:$J$73,4))))/100-1.5)^1.05)))),"M/F?"))</f>
        <v>M/F?</v>
      </c>
      <c r="L35" s="18"/>
      <c r="M35" s="30" t="str">
        <f>IF($B34="M",(IF(OR(L35=0,L35*VLOOKUP($A34,Partridge!$A$3:$J$73,5)&lt;1.5),0,INT(51.39*((INT(100*((((INT(100*L35))/100)*VLOOKUP($A34,Partridge!$A$3:$J$73,5))))/100-1.5)^1.05)))),IF($B34="F",(IF(OR(L35=0,L35*2*VLOOKUP($A34,Partridge!$A$3:$J$73,5)&lt;1.5),0,INT(56.02111*((INT(100*((((INT(100*L35))/100)*2*VLOOKUP($A34,Partridge!$A$3:$J$73,5))))/100-1.5)^1.05)))),"M/F?"))</f>
        <v>M/F?</v>
      </c>
      <c r="N35" s="18"/>
      <c r="O35" s="30" t="str">
        <f>IF($B34="M",(IF(OR(N35=0,N35*VLOOKUP($A34,Partridge!$A$3:$J$73,6)&lt;1.5),0,INT(51.39*((INT(100*((((INT(100*N35))/100)*VLOOKUP($A34,Partridge!$A$3:$J$73,6))))/100-1.5)^1.05)))),IF($B34="F",(IF(OR(N35=0,N35*2*VLOOKUP($A34,Partridge!$A$3:$J$73,6)&lt;1.5),0,INT(56.0211*((INT(100*((((INT(100*N35))/100)*2*VLOOKUP($A34,Partridge!$A$3:$J$73,6))))/100-1.5)^1.05)))),"M/F?"))</f>
        <v>M/F?</v>
      </c>
      <c r="P35" s="18"/>
      <c r="Q35" s="30" t="str">
        <f>IF($B34="M",(IF(OR(P35=0,P35*VLOOKUP($A34,Partridge!$A$3:$J$73,7)&lt;1.5),0,INT(51.39*((INT(100*((((INT(100*P35))/100)*VLOOKUP($A34,Partridge!$A$3:$J$73,7))))/100-1.5)^1.05)))),IF($B34="F",(IF(OR(P35=0,P35*2*VLOOKUP($A34,Partridge!$A$3:$J$73,7)&lt;1.5),0,INT(56.0211*((INT(100*((((INT(100*P35))/100)*2*VLOOKUP($A34,Partridge!$A$3:$J$73,7))))/100-1.5)^1.05)))),"M/F?"))</f>
        <v>M/F?</v>
      </c>
      <c r="R35" s="18"/>
      <c r="S35" s="30" t="str">
        <f>IF($B35="M",(IF(OR(R35=0,R35*VLOOKUP($A35,Partridge!$A$3:$J$73,8)&lt;1.5),0,INT(51.39*((INT(100*((((INT(100*R35))/100)*VLOOKUP($A35,Partridge!$A$3:$J$73,8))))/100-1.5)^1.05)))),IF($B35="F",(IF(OR(R35=0,R35*2*VLOOKUP($A35,Partridge!$A$3:$J$73,8)&lt;1.5),0,INT(56.0211*((INT(100*((((INT(100*R35))/100)*2*VLOOKUP($A35,Partridge!$A$3:$J$73,8))))/100-1.5)^1.05)))),"M/F?"))</f>
        <v>M/F?</v>
      </c>
      <c r="T35" s="18"/>
      <c r="U35" s="30" t="str">
        <f>IF($B35="M",(IF(OR(T35=0,T35*VLOOKUP($A35,Partridge!$A$3:$J$73,9)&lt;1.5),0,INT(51.39*((INT(100*((((INT(100*T35))/100)*VLOOKUP($A35,Partridge!$A$3:$J$73,9))))/100-1.5)^1.05)))),IF($B35="F",(IF(OR(T35=0,T35*2*VLOOKUP($A35,Partridge!$A$3:$J$73,9)&lt;1.5),0,INT(56.0211*((INT(100*((((INT(100*T35))/100)*2*VLOOKUP($A35,Partridge!$A$3:$J$73,9))))/100-1.5)^1.05)))),"M/F?"))</f>
        <v>M/F?</v>
      </c>
      <c r="V35" s="18"/>
      <c r="W35" s="30" t="str">
        <f>IF($B34="M",(IF(OR(V35=0,V35*VLOOKUP($A34,Partridge!$A$3:$J$73,10)&lt;1.5),0,INT(51.39*((INT(100*((((INT(100*V35))/100)*VLOOKUP($A34,Partridge!$A$3:$J$73,10))))/100-1.5)^1.05)))),IF($B34="F",(IF(OR(V35=0,V35*2*VLOOKUP($A34,Partridge!$A$3:$J$73,10)&lt;1.5),0,INT(56.0211*((INT(100*((((INT(100*V35))/100)*2*VLOOKUP($A34,Partridge!$A$3:$J$73,10))))/100-1.5)^1.05)))),"M/F?"))</f>
        <v>M/F?</v>
      </c>
    </row>
    <row r="36" spans="1:23" ht="12.75">
      <c r="A36" s="6"/>
      <c r="B36" s="29"/>
      <c r="E36" s="30" t="e">
        <f t="shared" si="2"/>
        <v>#VALUE!</v>
      </c>
      <c r="F36" s="18"/>
      <c r="G36" s="33" t="str">
        <f>IF($B36="M",(IF(OR(F36=0,F36*0.9308*VLOOKUP($A36,Partridge!$A$3:$J$73,2)&lt;1.5),0,INT(51.39*((INT(100*((((INT(100*F36))/100)*0.9308*VLOOKUP($A36,Partridge!$A$3:$J$73,2))))/100-1.5)^1.05)))),IF($B36="F",(IF(OR(F36=0,F36*2*0.9308*VLOOKUP($A36,Partridge!$A$3:$J$73,2)&lt;1.5),0,INT(56.0211*((INT(100*((((INT(100*F36))/100)*2*0.9308*VLOOKUP($A36,Partridge!$A$3:$J$73,2))))/100-1.5)^1.05)))),"M/F?"))</f>
        <v>M/F?</v>
      </c>
      <c r="H36" s="18"/>
      <c r="I36" s="30" t="str">
        <f>IF($B36="M",(IF(OR(H36=0,H36*VLOOKUP($A36,Partridge!$A$3:$J$73,3)&lt;1.5),0,INT(51.39*((INT(100*((((INT(100*H36))/100)*VLOOKUP($A36,Partridge!$A$3:$J$73,3))))/100-1.5)^1.05)))),IF($B36="F",(IF(OR(H36=0,H36*2*VLOOKUP($A36,Partridge!$A$3:$J$73,3)&lt;1.5),0,INT(56.0211*((INT(100*((((INT(100*H36))/100)*2*VLOOKUP($A36,Partridge!$A$3:$J$73,3))))/100-1.5)^1.05)))),"M/F?"))</f>
        <v>M/F?</v>
      </c>
      <c r="J36" s="18"/>
      <c r="K36" s="30" t="str">
        <f>IF($B35="M",(IF(OR(J36=0,J36*VLOOKUP($A35,Partridge!$A$3:$J$73,4)&lt;1.5),0,INT(51.39*((INT(100*((((INT(100*J36))/100)*VLOOKUP($A35,Partridge!$A$3:$J$73,4))))/100-1.5)^1.05)))),IF($B35="F",(IF(OR(J36=0,J36*2*VLOOKUP($A35,Partridge!$A$3:$J$73,4)&lt;1.5),0,INT(56.0211*((INT(100*((((INT(100*J36))/100)*2*VLOOKUP($A35,Partridge!$A$3:$J$73,4))))/100-1.5)^1.05)))),"M/F?"))</f>
        <v>M/F?</v>
      </c>
      <c r="L36" s="18"/>
      <c r="M36" s="30" t="str">
        <f>IF($B36="M",(IF(OR(L36=0,L36*VLOOKUP($A36,Partridge!$A$3:$J$73,5)&lt;1.5),0,INT(51.39*((INT(100*((((INT(100*L36))/100)*VLOOKUP($A36,Partridge!$A$3:$J$73,5))))/100-1.5)^1.05)))),IF($B36="F",(IF(OR(L36=0,L36*2*VLOOKUP($A36,Partridge!$A$3:$J$73,5)&lt;1.5),0,INT(56.02111*((INT(100*((((INT(100*L36))/100)*2*VLOOKUP($A36,Partridge!$A$3:$J$73,5))))/100-1.5)^1.05)))),"M/F?"))</f>
        <v>M/F?</v>
      </c>
      <c r="N36" s="18"/>
      <c r="O36" s="30" t="str">
        <f>IF($B36="M",(IF(OR(N36=0,N36*VLOOKUP($A36,Partridge!$A$3:$J$73,6)&lt;1.5),0,INT(51.39*((INT(100*((((INT(100*N36))/100)*VLOOKUP($A36,Partridge!$A$3:$J$73,6))))/100-1.5)^1.05)))),IF($B36="F",(IF(OR(N36=0,N36*2*VLOOKUP($A36,Partridge!$A$3:$J$73,6)&lt;1.5),0,INT(56.0211*((INT(100*((((INT(100*N36))/100)*2*VLOOKUP($A36,Partridge!$A$3:$J$73,6))))/100-1.5)^1.05)))),"M/F?"))</f>
        <v>M/F?</v>
      </c>
      <c r="P36" s="18"/>
      <c r="Q36" s="30" t="str">
        <f>IF($B36="M",(IF(OR(P36=0,P36*VLOOKUP($A36,Partridge!$A$3:$J$73,7)&lt;1.5),0,INT(51.39*((INT(100*((((INT(100*P36))/100)*VLOOKUP($A36,Partridge!$A$3:$J$73,7))))/100-1.5)^1.05)))),IF($B36="F",(IF(OR(P36=0,P36*2*VLOOKUP($A36,Partridge!$A$3:$J$73,7)&lt;1.5),0,INT(56.0211*((INT(100*((((INT(100*P36))/100)*2*VLOOKUP($A36,Partridge!$A$3:$J$73,7))))/100-1.5)^1.05)))),"M/F?"))</f>
        <v>M/F?</v>
      </c>
      <c r="R36" s="18"/>
      <c r="S36" s="30" t="str">
        <f>IF($B35="M",(IF(OR(R36=0,R36*VLOOKUP($A35,Partridge!$A$3:$J$73,8)&lt;1.5),0,INT(51.39*((INT(100*((((INT(100*R36))/100)*VLOOKUP($A35,Partridge!$A$3:$J$73,8))))/100-1.5)^1.05)))),IF($B35="F",(IF(OR(R36=0,R36*2*VLOOKUP($A35,Partridge!$A$3:$J$73,8)&lt;1.5),0,INT(56.0211*((INT(100*((((INT(100*R36))/100)*2*VLOOKUP($A35,Partridge!$A$3:$J$73,8))))/100-1.5)^1.05)))),"M/F?"))</f>
        <v>M/F?</v>
      </c>
      <c r="T36" s="18"/>
      <c r="U36" s="30" t="str">
        <f>IF($B35="M",(IF(OR(T36=0,T36*VLOOKUP($A35,Partridge!$A$3:$J$73,9)&lt;1.5),0,INT(51.39*((INT(100*((((INT(100*T36))/100)*VLOOKUP($A35,Partridge!$A$3:$J$73,9))))/100-1.5)^1.05)))),IF($B35="F",(IF(OR(T36=0,T36*2*VLOOKUP($A35,Partridge!$A$3:$J$73,9)&lt;1.5),0,INT(56.0211*((INT(100*((((INT(100*T36))/100)*2*VLOOKUP($A35,Partridge!$A$3:$J$73,9))))/100-1.5)^1.05)))),"M/F?"))</f>
        <v>M/F?</v>
      </c>
      <c r="V36" s="18"/>
      <c r="W36" s="30" t="str">
        <f>IF($B36="M",(IF(OR(V36=0,V36*VLOOKUP($A36,Partridge!$A$3:$J$73,10)&lt;1.5),0,INT(51.39*((INT(100*((((INT(100*V36))/100)*VLOOKUP($A36,Partridge!$A$3:$J$73,10))))/100-1.5)^1.05)))),IF($B36="F",(IF(OR(V36=0,V36*2*VLOOKUP($A36,Partridge!$A$3:$J$73,10)&lt;1.5),0,INT(56.0211*((INT(100*((((INT(100*V36))/100)*2*VLOOKUP($A36,Partridge!$A$3:$J$73,10))))/100-1.5)^1.05)))),"M/F?"))</f>
        <v>M/F?</v>
      </c>
    </row>
    <row r="37" spans="1:23" ht="12.75">
      <c r="A37" s="6"/>
      <c r="B37" s="29"/>
      <c r="E37" s="30" t="e">
        <f t="shared" si="2"/>
        <v>#VALUE!</v>
      </c>
      <c r="F37" s="18"/>
      <c r="G37" s="33" t="str">
        <f>IF($B37="M",(IF(OR(F37=0,F37*0.9308*VLOOKUP($A37,Partridge!$A$3:$J$73,2)&lt;1.5),0,INT(51.39*((INT(100*((((INT(100*F37))/100)*0.9308*VLOOKUP($A37,Partridge!$A$3:$J$73,2))))/100-1.5)^1.05)))),IF($B37="F",(IF(OR(F37=0,F37*2*0.9308*VLOOKUP($A37,Partridge!$A$3:$J$73,2)&lt;1.5),0,INT(56.0211*((INT(100*((((INT(100*F37))/100)*2*0.9308*VLOOKUP($A37,Partridge!$A$3:$J$73,2))))/100-1.5)^1.05)))),"M/F?"))</f>
        <v>M/F?</v>
      </c>
      <c r="H37" s="18"/>
      <c r="I37" s="30" t="str">
        <f>IF($B37="M",(IF(OR(H37=0,H37*VLOOKUP($A37,Partridge!$A$3:$J$73,3)&lt;1.5),0,INT(51.39*((INT(100*((((INT(100*H37))/100)*VLOOKUP($A37,Partridge!$A$3:$J$73,3))))/100-1.5)^1.05)))),IF($B37="F",(IF(OR(H37=0,H37*2*VLOOKUP($A37,Partridge!$A$3:$J$73,3)&lt;1.5),0,INT(56.0211*((INT(100*((((INT(100*H37))/100)*2*VLOOKUP($A37,Partridge!$A$3:$J$73,3))))/100-1.5)^1.05)))),"M/F?"))</f>
        <v>M/F?</v>
      </c>
      <c r="J37" s="18"/>
      <c r="K37" s="30" t="str">
        <f>IF($B37="M",(IF(OR(J37=0,J37*VLOOKUP($A37,Partridge!$A$3:$J$73,4)&lt;1.5),0,INT(51.39*((INT(100*((((INT(100*J37))/100)*VLOOKUP($A37,Partridge!$A$3:$J$73,4))))/100-1.5)^1.05)))),IF($B37="F",(IF(OR(J37=0,J37*2*VLOOKUP($A37,Partridge!$A$3:$J$73,4)&lt;1.5),0,INT(56.0211*((INT(100*((((INT(100*J37))/100)*2*VLOOKUP($A37,Partridge!$A$3:$J$73,4))))/100-1.5)^1.05)))),"M/F?"))</f>
        <v>M/F?</v>
      </c>
      <c r="L37" s="18"/>
      <c r="M37" s="30" t="str">
        <f>IF($B37="M",(IF(OR(L37=0,L37*VLOOKUP($A37,Partridge!$A$3:$J$73,5)&lt;1.5),0,INT(51.39*((INT(100*((((INT(100*L37))/100)*VLOOKUP($A37,Partridge!$A$3:$J$73,5))))/100-1.5)^1.05)))),IF($B37="F",(IF(OR(L37=0,L37*2*VLOOKUP($A37,Partridge!$A$3:$J$73,5)&lt;1.5),0,INT(56.02111*((INT(100*((((INT(100*L37))/100)*2*VLOOKUP($A37,Partridge!$A$3:$J$73,5))))/100-1.5)^1.05)))),"M/F?"))</f>
        <v>M/F?</v>
      </c>
      <c r="N37" s="18"/>
      <c r="O37" s="30" t="str">
        <f>IF($B37="M",(IF(OR(N37=0,N37*VLOOKUP($A37,Partridge!$A$3:$J$73,6)&lt;1.5),0,INT(51.39*((INT(100*((((INT(100*N37))/100)*VLOOKUP($A37,Partridge!$A$3:$J$73,6))))/100-1.5)^1.05)))),IF($B37="F",(IF(OR(N37=0,N37*2*VLOOKUP($A37,Partridge!$A$3:$J$73,6)&lt;1.5),0,INT(56.0211*((INT(100*((((INT(100*N37))/100)*2*VLOOKUP($A37,Partridge!$A$3:$J$73,6))))/100-1.5)^1.05)))),"M/F?"))</f>
        <v>M/F?</v>
      </c>
      <c r="P37" s="18"/>
      <c r="Q37" s="30" t="str">
        <f>IF($B37="M",(IF(OR(P37=0,P37*VLOOKUP($A37,Partridge!$A$3:$J$73,7)&lt;1.5),0,INT(51.39*((INT(100*((((INT(100*P37))/100)*VLOOKUP($A37,Partridge!$A$3:$J$73,7))))/100-1.5)^1.05)))),IF($B37="F",(IF(OR(P37=0,P37*2*VLOOKUP($A37,Partridge!$A$3:$J$73,7)&lt;1.5),0,INT(56.0211*((INT(100*((((INT(100*P37))/100)*2*VLOOKUP($A37,Partridge!$A$3:$J$73,7))))/100-1.5)^1.05)))),"M/F?"))</f>
        <v>M/F?</v>
      </c>
      <c r="R37" s="18"/>
      <c r="S37" s="30" t="str">
        <f>IF($B37="M",(IF(OR(R37=0,R37*VLOOKUP($A37,Partridge!$A$3:$J$73,8)&lt;1.5),0,INT(51.39*((INT(100*((((INT(100*R37))/100)*VLOOKUP($A37,Partridge!$A$3:$J$73,8))))/100-1.5)^1.05)))),IF($B37="F",(IF(OR(R37=0,R37*2*VLOOKUP($A37,Partridge!$A$3:$J$73,8)&lt;1.5),0,INT(56.0211*((INT(100*((((INT(100*R37))/100)*2*VLOOKUP($A37,Partridge!$A$3:$J$73,8))))/100-1.5)^1.05)))),"M/F?"))</f>
        <v>M/F?</v>
      </c>
      <c r="T37" s="18"/>
      <c r="U37" s="30" t="str">
        <f>IF($B37="M",(IF(OR(T37=0,T37*VLOOKUP($A37,Partridge!$A$3:$J$73,9)&lt;1.5),0,INT(51.39*((INT(100*((((INT(100*T37))/100)*VLOOKUP($A37,Partridge!$A$3:$J$73,9))))/100-1.5)^1.05)))),IF($B37="F",(IF(OR(T37=0,T37*2*VLOOKUP($A37,Partridge!$A$3:$J$73,9)&lt;1.5),0,INT(56.0211*((INT(100*((((INT(100*T37))/100)*2*VLOOKUP($A37,Partridge!$A$3:$J$73,9))))/100-1.5)^1.05)))),"M/F?"))</f>
        <v>M/F?</v>
      </c>
      <c r="V37" s="18"/>
      <c r="W37" s="30" t="str">
        <f>IF($B37="M",(IF(OR(V37=0,V37*VLOOKUP($A37,Partridge!$A$3:$J$73,10)&lt;1.5),0,INT(51.39*((INT(100*((((INT(100*V37))/100)*VLOOKUP($A37,Partridge!$A$3:$J$73,10))))/100-1.5)^1.05)))),IF($B37="F",(IF(OR(V37=0,V37*2*VLOOKUP($A37,Partridge!$A$3:$J$73,10)&lt;1.5),0,INT(56.0211*((INT(100*((((INT(100*V37))/100)*2*VLOOKUP($A37,Partridge!$A$3:$J$73,10))))/100-1.5)^1.05)))),"M/F?"))</f>
        <v>M/F?</v>
      </c>
    </row>
    <row r="38" spans="1:23" ht="12.75">
      <c r="A38" s="6"/>
      <c r="B38" s="29"/>
      <c r="E38" s="30" t="e">
        <f t="shared" si="2"/>
        <v>#VALUE!</v>
      </c>
      <c r="F38" s="18"/>
      <c r="G38" s="33" t="str">
        <f>IF($B37="M",(IF(OR(F38=0,F38*0.9308*VLOOKUP($A37,Partridge!$A$3:$J$73,2)&lt;1.5),0,INT(51.39*((INT(100*((((INT(100*F38))/100)*0.9308*VLOOKUP($A37,Partridge!$A$3:$J$73,2))))/100-1.5)^1.05)))),IF($B37="F",(IF(OR(F38=0,F38*2*0.9308*VLOOKUP($A37,Partridge!$A$3:$J$73,2)&lt;1.5),0,INT(56.0211*((INT(100*((((INT(100*F38))/100)*2*0.9308*VLOOKUP($A37,Partridge!$A$3:$J$73,2))))/100-1.5)^1.05)))),"M/F?"))</f>
        <v>M/F?</v>
      </c>
      <c r="H38" s="18"/>
      <c r="I38" s="30" t="str">
        <f>IF($B38="M",(IF(OR(H38=0,H38*VLOOKUP($A38,Partridge!$A$3:$J$73,3)&lt;1.5),0,INT(51.39*((INT(100*((((INT(100*H38))/100)*VLOOKUP($A38,Partridge!$A$3:$J$73,3))))/100-1.5)^1.05)))),IF($B38="F",(IF(OR(H38=0,H38*2*VLOOKUP($A38,Partridge!$A$3:$J$73,3)&lt;1.5),0,INT(56.0211*((INT(100*((((INT(100*H38))/100)*2*VLOOKUP($A38,Partridge!$A$3:$J$73,3))))/100-1.5)^1.05)))),"M/F?"))</f>
        <v>M/F?</v>
      </c>
      <c r="J38" s="18"/>
      <c r="K38" s="30" t="str">
        <f>IF($B37="M",(IF(OR(J38=0,J38*VLOOKUP($A37,Partridge!$A$3:$J$73,4)&lt;1.5),0,INT(51.39*((INT(100*((((INT(100*J38))/100)*VLOOKUP($A37,Partridge!$A$3:$J$73,4))))/100-1.5)^1.05)))),IF($B37="F",(IF(OR(J38=0,J38*2*VLOOKUP($A37,Partridge!$A$3:$J$73,4)&lt;1.5),0,INT(56.0211*((INT(100*((((INT(100*J38))/100)*2*VLOOKUP($A37,Partridge!$A$3:$J$73,4))))/100-1.5)^1.05)))),"M/F?"))</f>
        <v>M/F?</v>
      </c>
      <c r="L38" s="18"/>
      <c r="M38" s="30" t="str">
        <f>IF($B37="M",(IF(OR(L38=0,L38*VLOOKUP($A37,Partridge!$A$3:$J$73,5)&lt;1.5),0,INT(51.39*((INT(100*((((INT(100*L38))/100)*VLOOKUP($A37,Partridge!$A$3:$J$73,5))))/100-1.5)^1.05)))),IF($B37="F",(IF(OR(L38=0,L38*2*VLOOKUP($A37,Partridge!$A$3:$J$73,5)&lt;1.5),0,INT(56.02111*((INT(100*((((INT(100*L38))/100)*2*VLOOKUP($A37,Partridge!$A$3:$J$73,5))))/100-1.5)^1.05)))),"M/F?"))</f>
        <v>M/F?</v>
      </c>
      <c r="N38" s="18"/>
      <c r="O38" s="30" t="str">
        <f>IF($B38="M",(IF(OR(N38=0,N38*VLOOKUP($A38,Partridge!$A$3:$J$73,6)&lt;1.5),0,INT(51.39*((INT(100*((((INT(100*N38))/100)*VLOOKUP($A38,Partridge!$A$3:$J$73,6))))/100-1.5)^1.05)))),IF($B38="F",(IF(OR(N38=0,N38*2*VLOOKUP($A38,Partridge!$A$3:$J$73,6)&lt;1.5),0,INT(56.0211*((INT(100*((((INT(100*N38))/100)*2*VLOOKUP($A38,Partridge!$A$3:$J$73,6))))/100-1.5)^1.05)))),"M/F?"))</f>
        <v>M/F?</v>
      </c>
      <c r="P38" s="18"/>
      <c r="Q38" s="30" t="str">
        <f>IF($B38="M",(IF(OR(P38=0,P38*VLOOKUP($A38,Partridge!$A$3:$J$73,7)&lt;1.5),0,INT(51.39*((INT(100*((((INT(100*P38))/100)*VLOOKUP($A38,Partridge!$A$3:$J$73,7))))/100-1.5)^1.05)))),IF($B38="F",(IF(OR(P38=0,P38*2*VLOOKUP($A38,Partridge!$A$3:$J$73,7)&lt;1.5),0,INT(56.0211*((INT(100*((((INT(100*P38))/100)*2*VLOOKUP($A38,Partridge!$A$3:$J$73,7))))/100-1.5)^1.05)))),"M/F?"))</f>
        <v>M/F?</v>
      </c>
      <c r="R38" s="18"/>
      <c r="S38" s="30" t="str">
        <f>IF($B38="M",(IF(OR(R38=0,R38*VLOOKUP($A38,Partridge!$A$3:$J$73,8)&lt;1.5),0,INT(51.39*((INT(100*((((INT(100*R38))/100)*VLOOKUP($A38,Partridge!$A$3:$J$73,8))))/100-1.5)^1.05)))),IF($B38="F",(IF(OR(R38=0,R38*2*VLOOKUP($A38,Partridge!$A$3:$J$73,8)&lt;1.5),0,INT(56.0211*((INT(100*((((INT(100*R38))/100)*2*VLOOKUP($A38,Partridge!$A$3:$J$73,8))))/100-1.5)^1.05)))),"M/F?"))</f>
        <v>M/F?</v>
      </c>
      <c r="T38" s="18"/>
      <c r="U38" s="30" t="str">
        <f>IF($B38="M",(IF(OR(T38=0,T38*VLOOKUP($A38,Partridge!$A$3:$J$73,9)&lt;1.5),0,INT(51.39*((INT(100*((((INT(100*T38))/100)*VLOOKUP($A38,Partridge!$A$3:$J$73,9))))/100-1.5)^1.05)))),IF($B38="F",(IF(OR(T38=0,T38*2*VLOOKUP($A38,Partridge!$A$3:$J$73,9)&lt;1.5),0,INT(56.0211*((INT(100*((((INT(100*T38))/100)*2*VLOOKUP($A38,Partridge!$A$3:$J$73,9))))/100-1.5)^1.05)))),"M/F?"))</f>
        <v>M/F?</v>
      </c>
      <c r="V38" s="18"/>
      <c r="W38" s="30" t="str">
        <f>IF($B38="M",(IF(OR(V38=0,V38*VLOOKUP($A38,Partridge!$A$3:$J$73,10)&lt;1.5),0,INT(51.39*((INT(100*((((INT(100*V38))/100)*VLOOKUP($A38,Partridge!$A$3:$J$73,10))))/100-1.5)^1.05)))),IF($B38="F",(IF(OR(V38=0,V38*2*VLOOKUP($A38,Partridge!$A$3:$J$73,10)&lt;1.5),0,INT(56.0211*((INT(100*((((INT(100*V38))/100)*2*VLOOKUP($A38,Partridge!$A$3:$J$73,10))))/100-1.5)^1.05)))),"M/F?"))</f>
        <v>M/F?</v>
      </c>
    </row>
    <row r="39" spans="1:23" ht="12.75">
      <c r="A39" s="6"/>
      <c r="B39" s="29"/>
      <c r="E39" s="30" t="e">
        <f t="shared" si="2"/>
        <v>#VALUE!</v>
      </c>
      <c r="F39" s="18"/>
      <c r="G39" s="33" t="str">
        <f>IF($B38="M",(IF(OR(F39=0,F39*0.9308*VLOOKUP($A38,Partridge!$A$3:$J$73,2)&lt;1.5),0,INT(51.39*((INT(100*((((INT(100*F39))/100)*0.9308*VLOOKUP($A38,Partridge!$A$3:$J$73,2))))/100-1.5)^1.05)))),IF($B38="F",(IF(OR(F39=0,F39*2*0.9308*VLOOKUP($A38,Partridge!$A$3:$J$73,2)&lt;1.5),0,INT(56.0211*((INT(100*((((INT(100*F39))/100)*2*0.9308*VLOOKUP($A38,Partridge!$A$3:$J$73,2))))/100-1.5)^1.05)))),"M/F?"))</f>
        <v>M/F?</v>
      </c>
      <c r="H39" s="18"/>
      <c r="I39" s="30" t="str">
        <f>IF($B39="M",(IF(OR(H39=0,H39*VLOOKUP($A39,Partridge!$A$3:$J$73,3)&lt;1.5),0,INT(51.39*((INT(100*((((INT(100*H39))/100)*VLOOKUP($A39,Partridge!$A$3:$J$73,3))))/100-1.5)^1.05)))),IF($B39="F",(IF(OR(H39=0,H39*2*VLOOKUP($A39,Partridge!$A$3:$J$73,3)&lt;1.5),0,INT(56.0211*((INT(100*((((INT(100*H39))/100)*2*VLOOKUP($A39,Partridge!$A$3:$J$73,3))))/100-1.5)^1.05)))),"M/F?"))</f>
        <v>M/F?</v>
      </c>
      <c r="J39" s="18"/>
      <c r="K39" s="30" t="str">
        <f>IF($B38="M",(IF(OR(J39=0,J39*VLOOKUP($A38,Partridge!$A$3:$J$73,4)&lt;1.5),0,INT(51.39*((INT(100*((((INT(100*J39))/100)*VLOOKUP($A38,Partridge!$A$3:$J$73,4))))/100-1.5)^1.05)))),IF($B38="F",(IF(OR(J39=0,J39*2*VLOOKUP($A38,Partridge!$A$3:$J$73,4)&lt;1.5),0,INT(56.0211*((INT(100*((((INT(100*J39))/100)*2*VLOOKUP($A38,Partridge!$A$3:$J$73,4))))/100-1.5)^1.05)))),"M/F?"))</f>
        <v>M/F?</v>
      </c>
      <c r="L39" s="18"/>
      <c r="M39" s="30" t="str">
        <f>IF($B38="M",(IF(OR(L39=0,L39*VLOOKUP($A38,Partridge!$A$3:$J$73,5)&lt;1.5),0,INT(51.39*((INT(100*((((INT(100*L39))/100)*VLOOKUP($A38,Partridge!$A$3:$J$73,5))))/100-1.5)^1.05)))),IF($B38="F",(IF(OR(L39=0,L39*2*VLOOKUP($A38,Partridge!$A$3:$J$73,5)&lt;1.5),0,INT(56.02111*((INT(100*((((INT(100*L39))/100)*2*VLOOKUP($A38,Partridge!$A$3:$J$73,5))))/100-1.5)^1.05)))),"M/F?"))</f>
        <v>M/F?</v>
      </c>
      <c r="N39" s="18"/>
      <c r="O39" s="30" t="str">
        <f>IF($B39="M",(IF(OR(N39=0,N39*VLOOKUP($A39,Partridge!$A$3:$J$73,6)&lt;1.5),0,INT(51.39*((INT(100*((((INT(100*N39))/100)*VLOOKUP($A39,Partridge!$A$3:$J$73,6))))/100-1.5)^1.05)))),IF($B39="F",(IF(OR(N39=0,N39*2*VLOOKUP($A39,Partridge!$A$3:$J$73,6)&lt;1.5),0,INT(56.0211*((INT(100*((((INT(100*N39))/100)*2*VLOOKUP($A39,Partridge!$A$3:$J$73,6))))/100-1.5)^1.05)))),"M/F?"))</f>
        <v>M/F?</v>
      </c>
      <c r="P39" s="18"/>
      <c r="Q39" s="30" t="str">
        <f>IF($B39="M",(IF(OR(P39=0,P39*VLOOKUP($A39,Partridge!$A$3:$J$73,7)&lt;1.5),0,INT(51.39*((INT(100*((((INT(100*P39))/100)*VLOOKUP($A39,Partridge!$A$3:$J$73,7))))/100-1.5)^1.05)))),IF($B39="F",(IF(OR(P39=0,P39*2*VLOOKUP($A39,Partridge!$A$3:$J$73,7)&lt;1.5),0,INT(56.0211*((INT(100*((((INT(100*P39))/100)*2*VLOOKUP($A39,Partridge!$A$3:$J$73,7))))/100-1.5)^1.05)))),"M/F?"))</f>
        <v>M/F?</v>
      </c>
      <c r="R39" s="18"/>
      <c r="S39" s="30" t="str">
        <f>IF($B39="M",(IF(OR(R39=0,R39*VLOOKUP($A39,Partridge!$A$3:$J$73,8)&lt;1.5),0,INT(51.39*((INT(100*((((INT(100*R39))/100)*VLOOKUP($A39,Partridge!$A$3:$J$73,8))))/100-1.5)^1.05)))),IF($B39="F",(IF(OR(R39=0,R39*2*VLOOKUP($A39,Partridge!$A$3:$J$73,8)&lt;1.5),0,INT(56.0211*((INT(100*((((INT(100*R39))/100)*2*VLOOKUP($A39,Partridge!$A$3:$J$73,8))))/100-1.5)^1.05)))),"M/F?"))</f>
        <v>M/F?</v>
      </c>
      <c r="T39" s="18"/>
      <c r="U39" s="30" t="str">
        <f>IF($B39="M",(IF(OR(T39=0,T39*VLOOKUP($A39,Partridge!$A$3:$J$73,9)&lt;1.5),0,INT(51.39*((INT(100*((((INT(100*T39))/100)*VLOOKUP($A39,Partridge!$A$3:$J$73,9))))/100-1.5)^1.05)))),IF($B39="F",(IF(OR(T39=0,T39*2*VLOOKUP($A39,Partridge!$A$3:$J$73,9)&lt;1.5),0,INT(56.0211*((INT(100*((((INT(100*T39))/100)*2*VLOOKUP($A39,Partridge!$A$3:$J$73,9))))/100-1.5)^1.05)))),"M/F?"))</f>
        <v>M/F?</v>
      </c>
      <c r="V39" s="18"/>
      <c r="W39" s="30" t="str">
        <f>IF($B39="M",(IF(OR(V39=0,V39*VLOOKUP($A39,Partridge!$A$3:$J$73,10)&lt;1.5),0,INT(51.39*((INT(100*((((INT(100*V39))/100)*VLOOKUP($A39,Partridge!$A$3:$J$73,10))))/100-1.5)^1.05)))),IF($B39="F",(IF(OR(V39=0,V39*2*VLOOKUP($A39,Partridge!$A$3:$J$73,10)&lt;1.5),0,INT(56.0211*((INT(100*((((INT(100*V39))/100)*2*VLOOKUP($A39,Partridge!$A$3:$J$73,10))))/100-1.5)^1.05)))),"M/F?"))</f>
        <v>M/F?</v>
      </c>
    </row>
    <row r="40" spans="1:23" ht="12.75">
      <c r="A40" s="6"/>
      <c r="B40" s="29"/>
      <c r="E40" s="30" t="e">
        <f t="shared" si="2"/>
        <v>#VALUE!</v>
      </c>
      <c r="F40" s="18"/>
      <c r="G40" s="33" t="str">
        <f>IF($B40="M",(IF(OR(F40=0,F40*0.9308*VLOOKUP($A40,Partridge!$A$3:$J$73,2)&lt;1.5),0,INT(51.39*((INT(100*((((INT(100*F40))/100)*0.9308*VLOOKUP($A40,Partridge!$A$3:$J$73,2))))/100-1.5)^1.05)))),IF($B40="F",(IF(OR(F40=0,F40*2*0.9308*VLOOKUP($A40,Partridge!$A$3:$J$73,2)&lt;1.5),0,INT(56.0211*((INT(100*((((INT(100*F40))/100)*2*0.9308*VLOOKUP($A40,Partridge!$A$3:$J$73,2))))/100-1.5)^1.05)))),"M/F?"))</f>
        <v>M/F?</v>
      </c>
      <c r="H40" s="18"/>
      <c r="I40" s="30" t="str">
        <f>IF($B40="M",(IF(OR(H40=0,H40*VLOOKUP($A40,Partridge!$A$3:$J$73,3)&lt;1.5),0,INT(51.39*((INT(100*((((INT(100*H40))/100)*VLOOKUP($A40,Partridge!$A$3:$J$73,3))))/100-1.5)^1.05)))),IF($B40="F",(IF(OR(H40=0,H40*2*VLOOKUP($A40,Partridge!$A$3:$J$73,3)&lt;1.5),0,INT(56.0211*((INT(100*((((INT(100*H40))/100)*2*VLOOKUP($A40,Partridge!$A$3:$J$73,3))))/100-1.5)^1.05)))),"M/F?"))</f>
        <v>M/F?</v>
      </c>
      <c r="J40" s="18"/>
      <c r="K40" s="30" t="str">
        <f>IF($B40="M",(IF(OR(J40=0,J40*VLOOKUP($A40,Partridge!$A$3:$J$73,4)&lt;1.5),0,INT(51.39*((INT(100*((((INT(100*J40))/100)*VLOOKUP($A40,Partridge!$A$3:$J$73,4))))/100-1.5)^1.05)))),IF($B40="F",(IF(OR(J40=0,J40*2*VLOOKUP($A40,Partridge!$A$3:$J$73,4)&lt;1.5),0,INT(56.0211*((INT(100*((((INT(100*J40))/100)*2*VLOOKUP($A40,Partridge!$A$3:$J$73,4))))/100-1.5)^1.05)))),"M/F?"))</f>
        <v>M/F?</v>
      </c>
      <c r="L40" s="18"/>
      <c r="M40" s="30" t="str">
        <f>IF($B40="M",(IF(OR(L40=0,L40*VLOOKUP($A40,Partridge!$A$3:$J$73,5)&lt;1.5),0,INT(51.39*((INT(100*((((INT(100*L40))/100)*VLOOKUP($A40,Partridge!$A$3:$J$73,5))))/100-1.5)^1.05)))),IF($B40="F",(IF(OR(L40=0,L40*2*VLOOKUP($A40,Partridge!$A$3:$J$73,5)&lt;1.5),0,INT(56.02111*((INT(100*((((INT(100*L40))/100)*2*VLOOKUP($A40,Partridge!$A$3:$J$73,5))))/100-1.5)^1.05)))),"M/F?"))</f>
        <v>M/F?</v>
      </c>
      <c r="N40" s="18"/>
      <c r="O40" s="30" t="str">
        <f>IF($B40="M",(IF(OR(N40=0,N40*VLOOKUP($A40,Partridge!$A$3:$J$73,6)&lt;1.5),0,INT(51.39*((INT(100*((((INT(100*N40))/100)*VLOOKUP($A40,Partridge!$A$3:$J$73,6))))/100-1.5)^1.05)))),IF($B40="F",(IF(OR(N40=0,N40*2*VLOOKUP($A40,Partridge!$A$3:$J$73,6)&lt;1.5),0,INT(56.0211*((INT(100*((((INT(100*N40))/100)*2*VLOOKUP($A40,Partridge!$A$3:$J$73,6))))/100-1.5)^1.05)))),"M/F?"))</f>
        <v>M/F?</v>
      </c>
      <c r="P40" s="18"/>
      <c r="Q40" s="30" t="str">
        <f>IF($B40="M",(IF(OR(P40=0,P40*VLOOKUP($A40,Partridge!$A$3:$J$73,7)&lt;1.5),0,INT(51.39*((INT(100*((((INT(100*P40))/100)*VLOOKUP($A40,Partridge!$A$3:$J$73,7))))/100-1.5)^1.05)))),IF($B40="F",(IF(OR(P40=0,P40*2*VLOOKUP($A40,Partridge!$A$3:$J$73,7)&lt;1.5),0,INT(56.0211*((INT(100*((((INT(100*P40))/100)*2*VLOOKUP($A40,Partridge!$A$3:$J$73,7))))/100-1.5)^1.05)))),"M/F?"))</f>
        <v>M/F?</v>
      </c>
      <c r="R40" s="18"/>
      <c r="S40" s="30" t="str">
        <f>IF($B40="M",(IF(OR(R40=0,R40*VLOOKUP($A40,Partridge!$A$3:$J$73,8)&lt;1.5),0,INT(51.39*((INT(100*((((INT(100*R40))/100)*VLOOKUP($A40,Partridge!$A$3:$J$73,8))))/100-1.5)^1.05)))),IF($B40="F",(IF(OR(R40=0,R40*2*VLOOKUP($A40,Partridge!$A$3:$J$73,8)&lt;1.5),0,INT(56.0211*((INT(100*((((INT(100*R40))/100)*2*VLOOKUP($A40,Partridge!$A$3:$J$73,8))))/100-1.5)^1.05)))),"M/F?"))</f>
        <v>M/F?</v>
      </c>
      <c r="T40" s="18"/>
      <c r="U40" s="30" t="str">
        <f>IF($B40="M",(IF(OR(T40=0,T40*VLOOKUP($A40,Partridge!$A$3:$J$73,9)&lt;1.5),0,INT(51.39*((INT(100*((((INT(100*T40))/100)*VLOOKUP($A40,Partridge!$A$3:$J$73,9))))/100-1.5)^1.05)))),IF($B40="F",(IF(OR(T40=0,T40*2*VLOOKUP($A40,Partridge!$A$3:$J$73,9)&lt;1.5),0,INT(56.0211*((INT(100*((((INT(100*T40))/100)*2*VLOOKUP($A40,Partridge!$A$3:$J$73,9))))/100-1.5)^1.05)))),"M/F?"))</f>
        <v>M/F?</v>
      </c>
      <c r="V40" s="18"/>
      <c r="W40" s="30" t="str">
        <f>IF($B40="M",(IF(OR(V40=0,V40*VLOOKUP($A40,Partridge!$A$3:$J$73,10)&lt;1.5),0,INT(51.39*((INT(100*((((INT(100*V40))/100)*VLOOKUP($A40,Partridge!$A$3:$J$73,10))))/100-1.5)^1.05)))),IF($B40="F",(IF(OR(V40=0,V40*2*VLOOKUP($A40,Partridge!$A$3:$J$73,10)&lt;1.5),0,INT(56.0211*((INT(100*((((INT(100*V40))/100)*2*VLOOKUP($A40,Partridge!$A$3:$J$73,10))))/100-1.5)^1.05)))),"M/F?"))</f>
        <v>M/F?</v>
      </c>
    </row>
    <row r="41" spans="1:23" ht="12.75">
      <c r="A41" s="6"/>
      <c r="B41" s="29"/>
      <c r="E41" s="30" t="e">
        <f t="shared" si="2"/>
        <v>#VALUE!</v>
      </c>
      <c r="F41" s="18"/>
      <c r="G41" s="33" t="str">
        <f>IF($B41="M",(IF(OR(F41=0,F41*0.9308*VLOOKUP($A41,Partridge!$A$3:$J$73,2)&lt;1.5),0,INT(51.39*((INT(100*((((INT(100*F41))/100)*0.9308*VLOOKUP($A41,Partridge!$A$3:$J$73,2))))/100-1.5)^1.05)))),IF($B41="F",(IF(OR(F41=0,F41*2*0.9308*VLOOKUP($A41,Partridge!$A$3:$J$73,2)&lt;1.5),0,INT(56.0211*((INT(100*((((INT(100*F41))/100)*2*0.9308*VLOOKUP($A41,Partridge!$A$3:$J$73,2))))/100-1.5)^1.05)))),"M/F?"))</f>
        <v>M/F?</v>
      </c>
      <c r="H41" s="18"/>
      <c r="I41" s="30" t="str">
        <f>IF($B41="M",(IF(OR(H41=0,H41*VLOOKUP($A41,Partridge!$A$3:$J$73,3)&lt;1.5),0,INT(51.39*((INT(100*((((INT(100*H41))/100)*VLOOKUP($A41,Partridge!$A$3:$J$73,3))))/100-1.5)^1.05)))),IF($B41="F",(IF(OR(H41=0,H41*2*VLOOKUP($A41,Partridge!$A$3:$J$73,3)&lt;1.5),0,INT(56.0211*((INT(100*((((INT(100*H41))/100)*2*VLOOKUP($A41,Partridge!$A$3:$J$73,3))))/100-1.5)^1.05)))),"M/F?"))</f>
        <v>M/F?</v>
      </c>
      <c r="J41" s="18"/>
      <c r="K41" s="30" t="str">
        <f>IF($B41="M",(IF(OR(J41=0,J41*VLOOKUP($A41,Partridge!$A$3:$J$73,4)&lt;1.5),0,INT(51.39*((INT(100*((((INT(100*J41))/100)*VLOOKUP($A41,Partridge!$A$3:$J$73,4))))/100-1.5)^1.05)))),IF($B41="F",(IF(OR(J41=0,J41*2*VLOOKUP($A41,Partridge!$A$3:$J$73,4)&lt;1.5),0,INT(56.0211*((INT(100*((((INT(100*J41))/100)*2*VLOOKUP($A41,Partridge!$A$3:$J$73,4))))/100-1.5)^1.05)))),"M/F?"))</f>
        <v>M/F?</v>
      </c>
      <c r="L41" s="18"/>
      <c r="M41" s="30" t="str">
        <f>IF($B41="M",(IF(OR(L41=0,L41*VLOOKUP($A41,Partridge!$A$3:$J$73,5)&lt;1.5),0,INT(51.39*((INT(100*((((INT(100*L41))/100)*VLOOKUP($A41,Partridge!$A$3:$J$73,5))))/100-1.5)^1.05)))),IF($B41="F",(IF(OR(L41=0,L41*2*VLOOKUP($A41,Partridge!$A$3:$J$73,5)&lt;1.5),0,INT(56.02111*((INT(100*((((INT(100*L41))/100)*2*VLOOKUP($A41,Partridge!$A$3:$J$73,5))))/100-1.5)^1.05)))),"M/F?"))</f>
        <v>M/F?</v>
      </c>
      <c r="N41" s="18"/>
      <c r="O41" s="30" t="str">
        <f>IF($B41="M",(IF(OR(N41=0,N41*VLOOKUP($A41,Partridge!$A$3:$J$73,6)&lt;1.5),0,INT(51.39*((INT(100*((((INT(100*N41))/100)*VLOOKUP($A41,Partridge!$A$3:$J$73,6))))/100-1.5)^1.05)))),IF($B41="F",(IF(OR(N41=0,N41*2*VLOOKUP($A41,Partridge!$A$3:$J$73,6)&lt;1.5),0,INT(56.0211*((INT(100*((((INT(100*N41))/100)*2*VLOOKUP($A41,Partridge!$A$3:$J$73,6))))/100-1.5)^1.05)))),"M/F?"))</f>
        <v>M/F?</v>
      </c>
      <c r="P41" s="18"/>
      <c r="Q41" s="30" t="str">
        <f>IF($B41="M",(IF(OR(P41=0,P41*VLOOKUP($A41,Partridge!$A$3:$J$73,7)&lt;1.5),0,INT(51.39*((INT(100*((((INT(100*P41))/100)*VLOOKUP($A41,Partridge!$A$3:$J$73,7))))/100-1.5)^1.05)))),IF($B41="F",(IF(OR(P41=0,P41*2*VLOOKUP($A41,Partridge!$A$3:$J$73,7)&lt;1.5),0,INT(56.0211*((INT(100*((((INT(100*P41))/100)*2*VLOOKUP($A41,Partridge!$A$3:$J$73,7))))/100-1.5)^1.05)))),"M/F?"))</f>
        <v>M/F?</v>
      </c>
      <c r="R41" s="18"/>
      <c r="S41" s="30" t="str">
        <f>IF($B41="M",(IF(OR(R41=0,R41*VLOOKUP($A41,Partridge!$A$3:$J$73,8)&lt;1.5),0,INT(51.39*((INT(100*((((INT(100*R41))/100)*VLOOKUP($A41,Partridge!$A$3:$J$73,8))))/100-1.5)^1.05)))),IF($B41="F",(IF(OR(R41=0,R41*2*VLOOKUP($A41,Partridge!$A$3:$J$73,8)&lt;1.5),0,INT(56.0211*((INT(100*((((INT(100*R41))/100)*2*VLOOKUP($A41,Partridge!$A$3:$J$73,8))))/100-1.5)^1.05)))),"M/F?"))</f>
        <v>M/F?</v>
      </c>
      <c r="T41" s="18"/>
      <c r="U41" s="30" t="str">
        <f>IF($B40="M",(IF(OR(T41=0,T41*VLOOKUP($A40,Partridge!$A$3:$J$73,9)&lt;1.5),0,INT(51.39*((INT(100*((((INT(100*T41))/100)*VLOOKUP($A40,Partridge!$A$3:$J$73,9))))/100-1.5)^1.05)))),IF($B40="F",(IF(OR(T41=0,T41*2*VLOOKUP($A40,Partridge!$A$3:$J$73,9)&lt;1.5),0,INT(56.0211*((INT(100*((((INT(100*T41))/100)*2*VLOOKUP($A40,Partridge!$A$3:$J$73,9))))/100-1.5)^1.05)))),"M/F?"))</f>
        <v>M/F?</v>
      </c>
      <c r="V41" s="18"/>
      <c r="W41" s="30" t="str">
        <f>IF($B41="M",(IF(OR(V41=0,V41*VLOOKUP($A41,Partridge!$A$3:$J$73,10)&lt;1.5),0,INT(51.39*((INT(100*((((INT(100*V41))/100)*VLOOKUP($A41,Partridge!$A$3:$J$73,10))))/100-1.5)^1.05)))),IF($B41="F",(IF(OR(V41=0,V41*2*VLOOKUP($A41,Partridge!$A$3:$J$73,10)&lt;1.5),0,INT(56.0211*((INT(100*((((INT(100*V41))/100)*2*VLOOKUP($A41,Partridge!$A$3:$J$73,10))))/100-1.5)^1.05)))),"M/F?"))</f>
        <v>M/F?</v>
      </c>
    </row>
    <row r="42" spans="1:23" ht="12.75">
      <c r="A42" s="22"/>
      <c r="B42" s="29"/>
      <c r="C42" s="24"/>
      <c r="D42" s="24"/>
      <c r="E42" s="30" t="e">
        <f t="shared" si="2"/>
        <v>#VALUE!</v>
      </c>
      <c r="F42" s="18"/>
      <c r="G42" s="33" t="str">
        <f>IF($B42="M",(IF(OR(F42=0,F42*0.9308*VLOOKUP($A42,Partridge!$A$3:$J$73,2)&lt;1.5),0,INT(51.39*((INT(100*((((INT(100*F42))/100)*0.9308*VLOOKUP($A42,Partridge!$A$3:$J$73,2))))/100-1.5)^1.05)))),IF($B42="F",(IF(OR(F42=0,F42*2*0.9308*VLOOKUP($A42,Partridge!$A$3:$J$73,2)&lt;1.5),0,INT(56.0211*((INT(100*((((INT(100*F42))/100)*2*0.9308*VLOOKUP($A42,Partridge!$A$3:$J$73,2))))/100-1.5)^1.05)))),"M/F?"))</f>
        <v>M/F?</v>
      </c>
      <c r="H42" s="18"/>
      <c r="I42" s="30" t="str">
        <f>IF($B42="M",(IF(OR(H42=0,H42*VLOOKUP($A42,Partridge!$A$3:$J$73,3)&lt;1.5),0,INT(51.39*((INT(100*((((INT(100*H42))/100)*VLOOKUP($A42,Partridge!$A$3:$J$73,3))))/100-1.5)^1.05)))),IF($B42="F",(IF(OR(H42=0,H42*2*VLOOKUP($A42,Partridge!$A$3:$J$73,3)&lt;1.5),0,INT(56.0211*((INT(100*((((INT(100*H42))/100)*2*VLOOKUP($A42,Partridge!$A$3:$J$73,3))))/100-1.5)^1.05)))),"M/F?"))</f>
        <v>M/F?</v>
      </c>
      <c r="J42" s="18"/>
      <c r="K42" s="30" t="str">
        <f>IF($B42="M",(IF(OR(J42=0,J42*VLOOKUP($A42,Partridge!$A$3:$J$73,4)&lt;1.5),0,INT(51.39*((INT(100*((((INT(100*J42))/100)*VLOOKUP($A42,Partridge!$A$3:$J$73,4))))/100-1.5)^1.05)))),IF($B42="F",(IF(OR(J42=0,J42*2*VLOOKUP($A42,Partridge!$A$3:$J$73,4)&lt;1.5),0,INT(56.0211*((INT(100*((((INT(100*J42))/100)*2*VLOOKUP($A42,Partridge!$A$3:$J$73,4))))/100-1.5)^1.05)))),"M/F?"))</f>
        <v>M/F?</v>
      </c>
      <c r="L42" s="18"/>
      <c r="M42" s="30" t="str">
        <f>IF($B42="M",(IF(OR(L42=0,L42*VLOOKUP($A42,Partridge!$A$3:$J$73,5)&lt;1.5),0,INT(51.39*((INT(100*((((INT(100*L42))/100)*VLOOKUP($A42,Partridge!$A$3:$J$73,5))))/100-1.5)^1.05)))),IF($B42="F",(IF(OR(L42=0,L42*2*VLOOKUP($A42,Partridge!$A$3:$J$73,5)&lt;1.5),0,INT(56.02111*((INT(100*((((INT(100*L42))/100)*2*VLOOKUP($A42,Partridge!$A$3:$J$73,5))))/100-1.5)^1.05)))),"M/F?"))</f>
        <v>M/F?</v>
      </c>
      <c r="N42" s="18"/>
      <c r="O42" s="30" t="str">
        <f>IF($B42="M",(IF(OR(N42=0,N42*VLOOKUP($A42,Partridge!$A$3:$J$73,6)&lt;1.5),0,INT(51.39*((INT(100*((((INT(100*N42))/100)*VLOOKUP($A42,Partridge!$A$3:$J$73,6))))/100-1.5)^1.05)))),IF($B42="F",(IF(OR(N42=0,N42*2*VLOOKUP($A42,Partridge!$A$3:$J$73,6)&lt;1.5),0,INT(56.0211*((INT(100*((((INT(100*N42))/100)*2*VLOOKUP($A42,Partridge!$A$3:$J$73,6))))/100-1.5)^1.05)))),"M/F?"))</f>
        <v>M/F?</v>
      </c>
      <c r="P42" s="18"/>
      <c r="Q42" s="30" t="str">
        <f>IF($B42="M",(IF(OR(P42=0,P42*VLOOKUP($A42,Partridge!$A$3:$J$73,7)&lt;1.5),0,INT(51.39*((INT(100*((((INT(100*P42))/100)*VLOOKUP($A42,Partridge!$A$3:$J$73,7))))/100-1.5)^1.05)))),IF($B42="F",(IF(OR(P42=0,P42*2*VLOOKUP($A42,Partridge!$A$3:$J$73,7)&lt;1.5),0,INT(56.0211*((INT(100*((((INT(100*P42))/100)*2*VLOOKUP($A42,Partridge!$A$3:$J$73,7))))/100-1.5)^1.05)))),"M/F?"))</f>
        <v>M/F?</v>
      </c>
      <c r="R42" s="18"/>
      <c r="S42" s="30" t="str">
        <f>IF($B42="M",(IF(OR(R42=0,R42*VLOOKUP($A42,Partridge!$A$3:$J$73,8)&lt;1.5),0,INT(51.39*((INT(100*((((INT(100*R42))/100)*VLOOKUP($A42,Partridge!$A$3:$J$73,8))))/100-1.5)^1.05)))),IF($B42="F",(IF(OR(R42=0,R42*2*VLOOKUP($A42,Partridge!$A$3:$J$73,8)&lt;1.5),0,INT(56.0211*((INT(100*((((INT(100*R42))/100)*2*VLOOKUP($A42,Partridge!$A$3:$J$73,8))))/100-1.5)^1.05)))),"M/F?"))</f>
        <v>M/F?</v>
      </c>
      <c r="T42" s="18"/>
      <c r="U42" s="30" t="str">
        <f>IF($B41="M",(IF(OR(T42=0,T42*VLOOKUP($A41,Partridge!$A$3:$J$73,9)&lt;1.5),0,INT(51.39*((INT(100*((((INT(100*T42))/100)*VLOOKUP($A41,Partridge!$A$3:$J$73,9))))/100-1.5)^1.05)))),IF($B41="F",(IF(OR(T42=0,T42*2*VLOOKUP($A41,Partridge!$A$3:$J$73,9)&lt;1.5),0,INT(56.0211*((INT(100*((((INT(100*T42))/100)*2*VLOOKUP($A41,Partridge!$A$3:$J$73,9))))/100-1.5)^1.05)))),"M/F?"))</f>
        <v>M/F?</v>
      </c>
      <c r="V42" s="18"/>
      <c r="W42" s="30" t="str">
        <f>IF($B42="M",(IF(OR(V42=0,V42*VLOOKUP($A42,Partridge!$A$3:$J$73,10)&lt;1.5),0,INT(51.39*((INT(100*((((INT(100*V42))/100)*VLOOKUP($A42,Partridge!$A$3:$J$73,10))))/100-1.5)^1.05)))),IF($B42="F",(IF(OR(V42=0,V42*2*VLOOKUP($A42,Partridge!$A$3:$J$73,10)&lt;1.5),0,INT(56.0211*((INT(100*((((INT(100*V42))/100)*2*VLOOKUP($A42,Partridge!$A$3:$J$73,10))))/100-1.5)^1.05)))),"M/F?"))</f>
        <v>M/F?</v>
      </c>
    </row>
    <row r="43" spans="1:23" ht="12.75">
      <c r="A43" s="6"/>
      <c r="B43" s="29"/>
      <c r="E43" s="30" t="e">
        <f t="shared" si="2"/>
        <v>#VALUE!</v>
      </c>
      <c r="F43" s="18"/>
      <c r="G43" s="33" t="str">
        <f>IF($B42="M",(IF(OR(F43=0,F43*0.9308*VLOOKUP($A42,Partridge!$A$3:$J$73,2)&lt;1.5),0,INT(51.39*((INT(100*((((INT(100*F43))/100)*0.9308*VLOOKUP($A42,Partridge!$A$3:$J$73,2))))/100-1.5)^1.05)))),IF($B42="F",(IF(OR(F43=0,F43*2*0.9308*VLOOKUP($A42,Partridge!$A$3:$J$73,2)&lt;1.5),0,INT(56.0211*((INT(100*((((INT(100*F43))/100)*2*0.9308*VLOOKUP($A42,Partridge!$A$3:$J$73,2))))/100-1.5)^1.05)))),"M/F?"))</f>
        <v>M/F?</v>
      </c>
      <c r="H43" s="18"/>
      <c r="I43" s="30" t="str">
        <f>IF($B42="M",(IF(OR(H43=0,H43*VLOOKUP($A42,Partridge!$A$3:$J$73,3)&lt;1.5),0,INT(51.39*((INT(100*((((INT(100*H43))/100)*VLOOKUP($A42,Partridge!$A$3:$J$73,3))))/100-1.5)^1.05)))),IF($B42="F",(IF(OR(H43=0,H43*2*VLOOKUP($A42,Partridge!$A$3:$J$73,3)&lt;1.5),0,INT(56.0211*((INT(100*((((INT(100*H43))/100)*2*VLOOKUP($A42,Partridge!$A$3:$J$73,3))))/100-1.5)^1.05)))),"M/F?"))</f>
        <v>M/F?</v>
      </c>
      <c r="J43" s="18"/>
      <c r="K43" s="30" t="str">
        <f>IF($B42="M",(IF(OR(J43=0,J43*VLOOKUP($A42,Partridge!$A$3:$J$73,4)&lt;1.5),0,INT(51.39*((INT(100*((((INT(100*J43))/100)*VLOOKUP($A42,Partridge!$A$3:$J$73,4))))/100-1.5)^1.05)))),IF($B42="F",(IF(OR(J43=0,J43*2*VLOOKUP($A42,Partridge!$A$3:$J$73,4)&lt;1.5),0,INT(56.0211*((INT(100*((((INT(100*J43))/100)*2*VLOOKUP($A42,Partridge!$A$3:$J$73,4))))/100-1.5)^1.05)))),"M/F?"))</f>
        <v>M/F?</v>
      </c>
      <c r="L43" s="18"/>
      <c r="M43" s="30" t="str">
        <f>IF($B42="M",(IF(OR(L43=0,L43*VLOOKUP($A42,Partridge!$A$3:$J$73,5)&lt;1.5),0,INT(51.39*((INT(100*((((INT(100*L43))/100)*VLOOKUP($A42,Partridge!$A$3:$J$73,5))))/100-1.5)^1.05)))),IF($B42="F",(IF(OR(L43=0,L43*2*VLOOKUP($A42,Partridge!$A$3:$J$73,5)&lt;1.5),0,INT(56.02111*((INT(100*((((INT(100*L43))/100)*2*VLOOKUP($A42,Partridge!$A$3:$J$73,5))))/100-1.5)^1.05)))),"M/F?"))</f>
        <v>M/F?</v>
      </c>
      <c r="N43" s="18"/>
      <c r="O43" s="30" t="str">
        <f>IF($B43="M",(IF(OR(N43=0,N43*VLOOKUP($A43,Partridge!$A$3:$J$73,6)&lt;1.5),0,INT(51.39*((INT(100*((((INT(100*N43))/100)*VLOOKUP($A43,Partridge!$A$3:$J$73,6))))/100-1.5)^1.05)))),IF($B43="F",(IF(OR(N43=0,N43*2*VLOOKUP($A43,Partridge!$A$3:$J$73,6)&lt;1.5),0,INT(56.0211*((INT(100*((((INT(100*N43))/100)*2*VLOOKUP($A43,Partridge!$A$3:$J$73,6))))/100-1.5)^1.05)))),"M/F?"))</f>
        <v>M/F?</v>
      </c>
      <c r="P43" s="18"/>
      <c r="Q43" s="30" t="str">
        <f>IF($B43="M",(IF(OR(P43=0,P43*VLOOKUP($A43,Partridge!$A$3:$J$73,7)&lt;1.5),0,INT(51.39*((INT(100*((((INT(100*P43))/100)*VLOOKUP($A43,Partridge!$A$3:$J$73,7))))/100-1.5)^1.05)))),IF($B43="F",(IF(OR(P43=0,P43*2*VLOOKUP($A43,Partridge!$A$3:$J$73,7)&lt;1.5),0,INT(56.0211*((INT(100*((((INT(100*P43))/100)*2*VLOOKUP($A43,Partridge!$A$3:$J$73,7))))/100-1.5)^1.05)))),"M/F?"))</f>
        <v>M/F?</v>
      </c>
      <c r="R43" s="18"/>
      <c r="S43" s="30" t="str">
        <f>IF($B43="M",(IF(OR(R43=0,R43*VLOOKUP($A43,Partridge!$A$3:$J$73,8)&lt;1.5),0,INT(51.39*((INT(100*((((INT(100*R43))/100)*VLOOKUP($A43,Partridge!$A$3:$J$73,8))))/100-1.5)^1.05)))),IF($B43="F",(IF(OR(R43=0,R43*2*VLOOKUP($A43,Partridge!$A$3:$J$73,8)&lt;1.5),0,INT(56.0211*((INT(100*((((INT(100*R43))/100)*2*VLOOKUP($A43,Partridge!$A$3:$J$73,8))))/100-1.5)^1.05)))),"M/F?"))</f>
        <v>M/F?</v>
      </c>
      <c r="T43" s="18"/>
      <c r="U43" s="30" t="str">
        <f>IF($B43="M",(IF(OR(T43=0,T43*VLOOKUP($A43,Partridge!$A$3:$J$73,9)&lt;1.5),0,INT(51.39*((INT(100*((((INT(100*T43))/100)*VLOOKUP($A43,Partridge!$A$3:$J$73,9))))/100-1.5)^1.05)))),IF($B43="F",(IF(OR(T43=0,T43*2*VLOOKUP($A43,Partridge!$A$3:$J$73,9)&lt;1.5),0,INT(56.0211*((INT(100*((((INT(100*T43))/100)*2*VLOOKUP($A43,Partridge!$A$3:$J$73,9))))/100-1.5)^1.05)))),"M/F?"))</f>
        <v>M/F?</v>
      </c>
      <c r="V43" s="18"/>
      <c r="W43" s="30" t="str">
        <f>IF($B43="M",(IF(OR(V43=0,V43*VLOOKUP($A43,Partridge!$A$3:$J$73,10)&lt;1.5),0,INT(51.39*((INT(100*((((INT(100*V43))/100)*VLOOKUP($A43,Partridge!$A$3:$J$73,10))))/100-1.5)^1.05)))),IF($B43="F",(IF(OR(V43=0,V43*2*VLOOKUP($A43,Partridge!$A$3:$J$73,10)&lt;1.5),0,INT(56.0211*((INT(100*((((INT(100*V43))/100)*2*VLOOKUP($A43,Partridge!$A$3:$J$73,10))))/100-1.5)^1.05)))),"M/F?"))</f>
        <v>M/F?</v>
      </c>
    </row>
    <row r="49" spans="4:24" ht="12.75">
      <c r="D49" s="24"/>
      <c r="E49" s="31" t="s">
        <v>32</v>
      </c>
      <c r="F49" s="21"/>
      <c r="G49" s="22"/>
      <c r="H49" s="21"/>
      <c r="I49" s="20"/>
      <c r="J49" s="21"/>
      <c r="K49" s="20"/>
      <c r="L49" s="21"/>
      <c r="M49" s="20"/>
      <c r="N49" s="21"/>
      <c r="O49" s="20"/>
      <c r="P49" s="21"/>
      <c r="Q49" s="20"/>
      <c r="R49" s="21"/>
      <c r="S49" s="20"/>
      <c r="T49" s="21"/>
      <c r="U49" s="20"/>
      <c r="V49" s="21"/>
      <c r="W49" s="20"/>
      <c r="X49" s="23"/>
    </row>
    <row r="50" spans="1:26" ht="12.75">
      <c r="A50" s="25" t="s">
        <v>0</v>
      </c>
      <c r="B50" s="26" t="s">
        <v>31</v>
      </c>
      <c r="C50" s="27" t="s">
        <v>29</v>
      </c>
      <c r="D50" s="27" t="s">
        <v>30</v>
      </c>
      <c r="E50" s="31" t="s">
        <v>33</v>
      </c>
      <c r="F50" s="19" t="s">
        <v>20</v>
      </c>
      <c r="G50" s="32" t="s">
        <v>17</v>
      </c>
      <c r="H50" s="19" t="s">
        <v>21</v>
      </c>
      <c r="I50" s="31" t="s">
        <v>17</v>
      </c>
      <c r="J50" s="19" t="s">
        <v>22</v>
      </c>
      <c r="K50" s="31" t="s">
        <v>17</v>
      </c>
      <c r="L50" s="19" t="s">
        <v>23</v>
      </c>
      <c r="M50" s="31" t="s">
        <v>17</v>
      </c>
      <c r="N50" s="19" t="s">
        <v>24</v>
      </c>
      <c r="O50" s="31" t="s">
        <v>17</v>
      </c>
      <c r="P50" s="19" t="s">
        <v>25</v>
      </c>
      <c r="Q50" s="31" t="s">
        <v>17</v>
      </c>
      <c r="R50" s="19" t="s">
        <v>26</v>
      </c>
      <c r="S50" s="31" t="s">
        <v>17</v>
      </c>
      <c r="T50" s="19" t="s">
        <v>27</v>
      </c>
      <c r="U50" s="31" t="s">
        <v>17</v>
      </c>
      <c r="V50" s="19" t="s">
        <v>28</v>
      </c>
      <c r="W50" s="31" t="s">
        <v>17</v>
      </c>
      <c r="X50" s="11" t="s">
        <v>37</v>
      </c>
      <c r="Y50" s="11" t="s">
        <v>18</v>
      </c>
      <c r="Z50" s="27" t="s">
        <v>19</v>
      </c>
    </row>
    <row r="51" spans="1:26" ht="12.75">
      <c r="A51" s="6">
        <v>47</v>
      </c>
      <c r="B51" s="29" t="s">
        <v>48</v>
      </c>
      <c r="C51" t="s">
        <v>87</v>
      </c>
      <c r="D51" t="s">
        <v>88</v>
      </c>
      <c r="E51" s="30">
        <f aca="true" t="shared" si="3" ref="E51:E56">SUM(G51+I51+K51+M51+O51+Q51+S51+U51+W51)</f>
        <v>747</v>
      </c>
      <c r="F51" s="18"/>
      <c r="G51" s="33">
        <f>IF($B51="M",(IF(OR(F51=0,F51*0.9308*VLOOKUP($A51,Partridge!$A$3:$J$73,2)&lt;1.5),0,INT(51.39*((INT(100*((((INT(100*F51))/100)*0.9308*VLOOKUP($A51,Partridge!$A$3:$J$73,2))))/100-1.5)^1.05)))),IF($B51="F",(IF(OR(F51=0,F51*2*0.9308*VLOOKUP($A51,Partridge!$A$3:$J$73,2)&lt;1.5),0,INT(56.0211*((INT(100*((((INT(100*F51))/100)*2*0.9308*VLOOKUP($A51,Partridge!$A$3:$J$73,2))))/100-1.5)^1.05)))),"M/F?"))</f>
        <v>0</v>
      </c>
      <c r="H51" s="18"/>
      <c r="I51" s="30">
        <f>IF($B51="M",(IF(OR(H51=0,H51*VLOOKUP($A51,Partridge!$A$3:$J$73,3)&lt;1.5),0,INT(51.39*((INT(100*((((INT(100*H51))/100)*VLOOKUP($A51,Partridge!$A$3:$J$73,3))))/100-1.5)^1.05)))),IF($B51="F",(IF(OR(H51=0,H51*2*VLOOKUP($A51,Partridge!$A$3:$J$73,3)&lt;1.5),0,INT(56.0211*((INT(100*((((INT(100*H51))/100)*2*VLOOKUP($A51,Partridge!$A$3:$J$73,3))))/100-1.5)^1.05)))),"M/F?"))</f>
        <v>0</v>
      </c>
      <c r="J51" s="18">
        <v>5.21</v>
      </c>
      <c r="K51" s="30">
        <f>IF($B51="M",(IF(OR(J51=0,J51*VLOOKUP($A51,Partridge!$A$3:$J$73,4)&lt;1.5),0,INT(51.39*((INT(100*((((INT(100*J51))/100)*VLOOKUP($A51,Partridge!$A$3:$J$73,4))))/100-1.5)^1.05)))),IF($B51="F",(IF(OR(J51=0,J51*2*VLOOKUP($A51,Partridge!$A$3:$J$73,4)&lt;1.5),0,INT(56.0211*((INT(100*((((INT(100*J51))/100)*2*VLOOKUP($A51,Partridge!$A$3:$J$73,4))))/100-1.5)^1.05)))),"M/F?"))</f>
        <v>368</v>
      </c>
      <c r="L51" s="18"/>
      <c r="M51" s="30">
        <f>IF($B51="M",(IF(OR(L51=0,L51*VLOOKUP($A51,Partridge!$A$3:$J$73,5)&lt;1.5),0,INT(51.39*((INT(100*((((INT(100*L51))/100)*VLOOKUP($A51,Partridge!$A$3:$J$73,5))))/100-1.5)^1.05)))),IF($B51="F",(IF(OR(L51=0,L51*2*VLOOKUP($A51,Partridge!$A$3:$J$73,5)&lt;1.5),0,INT(56.02111*((INT(100*((((INT(100*L51))/100)*2*VLOOKUP($A51,Partridge!$A$3:$J$73,5))))/100-1.5)^1.05)))),"M/F?"))</f>
        <v>0</v>
      </c>
      <c r="N51" s="18">
        <v>3.43</v>
      </c>
      <c r="O51" s="30">
        <f>IF($B51="M",(IF(OR(N51=0,N51*VLOOKUP($A51,Partridge!$A$3:$J$73,6)&lt;1.5),0,INT(51.39*((INT(100*((((INT(100*N51))/100)*VLOOKUP($A51,Partridge!$A$3:$J$73,6))))/100-1.5)^1.05)))),IF($B51="F",(IF(OR(N51=0,N51*2*VLOOKUP($A51,Partridge!$A$3:$J$73,6)&lt;1.5),0,INT(56.0211*((INT(100*((((INT(100*N51))/100)*2*VLOOKUP($A51,Partridge!$A$3:$J$73,6))))/100-1.5)^1.05)))),"M/F?"))</f>
        <v>379</v>
      </c>
      <c r="P51" s="18"/>
      <c r="Q51" s="30">
        <f>IF($B51="M",(IF(OR(P51=0,P51*VLOOKUP($A51,Partridge!$A$3:$J$73,7)&lt;1.5),0,INT(51.39*((INT(100*((((INT(100*P51))/100)*VLOOKUP($A51,Partridge!$A$3:$J$73,7))))/100-1.5)^1.05)))),IF($B51="F",(IF(OR(P51=0,P51*2*VLOOKUP($A51,Partridge!$A$3:$J$73,7)&lt;1.5),0,INT(56.0211*((INT(100*((((INT(100*P51))/100)*2*VLOOKUP($A51,Partridge!$A$3:$J$73,7))))/100-1.5)^1.05)))),"M/F?"))</f>
        <v>0</v>
      </c>
      <c r="R51" s="18"/>
      <c r="S51" s="30">
        <f>IF($B51="M",(IF(OR(R51=0,R51*VLOOKUP($A51,Partridge!$A$3:$J$73,8)&lt;1.5),0,INT(51.39*((INT(100*((((INT(100*R51))/100)*VLOOKUP($A51,Partridge!$A$3:$J$73,8))))/100-1.5)^1.05)))),IF($B51="F",(IF(OR(R51=0,R51*2*VLOOKUP($A51,Partridge!$A$3:$J$73,8)&lt;1.5),0,INT(56.0211*((INT(100*((((INT(100*R51))/100)*2*VLOOKUP($A51,Partridge!$A$3:$J$73,8))))/100-1.5)^1.05)))),"M/F?"))</f>
        <v>0</v>
      </c>
      <c r="T51" s="18"/>
      <c r="U51" s="30">
        <f>IF($B51="M",(IF(OR(T51=0,T51*VLOOKUP($A51,Partridge!$A$3:$J$73,9)&lt;1.5),0,INT(51.39*((INT(100*((((INT(100*T51))/100)*VLOOKUP($A51,Partridge!$A$3:$J$73,9))))/100-1.5)^1.05)))),IF($B51="F",(IF(OR(T51=0,T51*2*VLOOKUP($A51,Partridge!$A$3:$J$73,9)&lt;1.5),0,INT(56.0211*((INT(100*((((INT(100*T51))/100)*2*VLOOKUP($A51,Partridge!$A$3:$J$73,9))))/100-1.5)^1.05)))),"M/F?"))</f>
        <v>0</v>
      </c>
      <c r="V51" s="18"/>
      <c r="W51" s="30">
        <f>IF($B51="M",(IF(OR(V51=0,V51*VLOOKUP($A51,Partridge!$A$3:$J$73,10)&lt;1.5),0,INT(51.39*((INT(100*((((INT(100*V51))/100)*VLOOKUP($A51,Partridge!$A$3:$J$73,10))))/100-1.5)^1.05)))),IF($B51="F",(IF(OR(V51=0,V51*2*VLOOKUP($A51,Partridge!$A$3:$J$73,10)&lt;1.5),0,INT(56.0211*((INT(100*((((INT(100*V51))/100)*2*VLOOKUP($A51,Partridge!$A$3:$J$73,10))))/100-1.5)^1.05)))),"M/F?"))</f>
        <v>0</v>
      </c>
      <c r="Z51" s="12" t="s">
        <v>83</v>
      </c>
    </row>
    <row r="52" spans="1:26" ht="12.75">
      <c r="A52" s="6">
        <v>54</v>
      </c>
      <c r="B52" s="29" t="s">
        <v>48</v>
      </c>
      <c r="C52" t="s">
        <v>78</v>
      </c>
      <c r="D52" t="s">
        <v>74</v>
      </c>
      <c r="E52" s="30">
        <f t="shared" si="3"/>
        <v>1522</v>
      </c>
      <c r="F52" s="18"/>
      <c r="G52" s="33">
        <f>IF($B52="M",(IF(OR(F52=0,F52*0.9308*VLOOKUP($A52,Partridge!$A$3:$J$73,2)&lt;1.5),0,INT(51.39*((INT(100*((((INT(100*F52))/100)*0.9308*VLOOKUP($A52,Partridge!$A$3:$J$73,2))))/100-1.5)^1.05)))),IF($B52="F",(IF(OR(F52=0,F52*2*0.9308*VLOOKUP($A52,Partridge!$A$3:$J$73,2)&lt;1.5),0,INT(56.0211*((INT(100*((((INT(100*F52))/100)*2*0.9308*VLOOKUP($A52,Partridge!$A$3:$J$73,2))))/100-1.5)^1.05)))),"M/F?"))</f>
        <v>0</v>
      </c>
      <c r="H52" s="18">
        <v>8.2</v>
      </c>
      <c r="I52" s="30">
        <f>IF($B52="M",(IF(OR(H52=0,H52*VLOOKUP($A52,Partridge!$A$3:$J$73,3)&lt;1.5),0,INT(51.39*((INT(100*((((INT(100*H52))/100)*VLOOKUP($A52,Partridge!$A$3:$J$73,3))))/100-1.5)^1.05)))),IF($B52="F",(IF(OR(H52=0,H52*2*VLOOKUP($A52,Partridge!$A$3:$J$73,3)&lt;1.5),0,INT(56.0211*((INT(100*((((INT(100*H52))/100)*2*VLOOKUP($A52,Partridge!$A$3:$J$73,3))))/100-1.5)^1.05)))),"M/F?"))</f>
        <v>670</v>
      </c>
      <c r="J52" s="18"/>
      <c r="K52" s="30">
        <f>IF($B52="M",(IF(OR(J52=0,J52*VLOOKUP($A52,Partridge!$A$3:$J$73,4)&lt;1.5),0,INT(51.39*((INT(100*((((INT(100*J52))/100)*VLOOKUP($A52,Partridge!$A$3:$J$73,4))))/100-1.5)^1.05)))),IF($B52="F",(IF(OR(J52=0,J52*2*VLOOKUP($A52,Partridge!$A$3:$J$73,4)&lt;1.5),0,INT(56.0211*((INT(100*((((INT(100*J52))/100)*2*VLOOKUP($A52,Partridge!$A$3:$J$73,4))))/100-1.5)^1.05)))),"M/F?"))</f>
        <v>0</v>
      </c>
      <c r="L52" s="18">
        <v>7.06</v>
      </c>
      <c r="M52" s="30">
        <f>IF($B52="M",(IF(OR(L52=0,L52*VLOOKUP($A52,Partridge!$A$3:$J$73,5)&lt;1.5),0,INT(51.39*((INT(100*((((INT(100*L52))/100)*VLOOKUP($A52,Partridge!$A$3:$J$73,5))))/100-1.5)^1.05)))),IF($B52="F",(IF(OR(L52=0,L52*2*VLOOKUP($A52,Partridge!$A$3:$J$73,5)&lt;1.5),0,INT(56.02111*((INT(100*((((INT(100*L52))/100)*2*VLOOKUP($A52,Partridge!$A$3:$J$73,5))))/100-1.5)^1.05)))),"M/F?"))</f>
        <v>852</v>
      </c>
      <c r="N52" s="18"/>
      <c r="O52" s="30">
        <f>IF($B52="M",(IF(OR(N52=0,N52*VLOOKUP($A52,Partridge!$A$3:$J$73,6)&lt;1.5),0,INT(51.39*((INT(100*((((INT(100*N52))/100)*VLOOKUP($A52,Partridge!$A$3:$J$73,6))))/100-1.5)^1.05)))),IF($B52="F",(IF(OR(N52=0,N52*2*VLOOKUP($A52,Partridge!$A$3:$J$73,6)&lt;1.5),0,INT(56.0211*((INT(100*((((INT(100*N52))/100)*2*VLOOKUP($A52,Partridge!$A$3:$J$73,6))))/100-1.5)^1.05)))),"M/F?"))</f>
        <v>0</v>
      </c>
      <c r="P52" s="18"/>
      <c r="Q52" s="30">
        <f>IF($B52="M",(IF(OR(P52=0,P52*VLOOKUP($A52,Partridge!$A$3:$J$73,7)&lt;1.5),0,INT(51.39*((INT(100*((((INT(100*P52))/100)*VLOOKUP($A52,Partridge!$A$3:$J$73,7))))/100-1.5)^1.05)))),IF($B52="F",(IF(OR(P52=0,P52*2*VLOOKUP($A52,Partridge!$A$3:$J$73,7)&lt;1.5),0,INT(56.0211*((INT(100*((((INT(100*P52))/100)*2*VLOOKUP($A52,Partridge!$A$3:$J$73,7))))/100-1.5)^1.05)))),"M/F?"))</f>
        <v>0</v>
      </c>
      <c r="R52" s="18"/>
      <c r="S52" s="30">
        <f>IF($B52="M",(IF(OR(R52=0,R52*VLOOKUP($A52,Partridge!$A$3:$J$73,8)&lt;1.5),0,INT(51.39*((INT(100*((((INT(100*R52))/100)*VLOOKUP($A52,Partridge!$A$3:$J$73,8))))/100-1.5)^1.05)))),IF($B52="F",(IF(OR(R52=0,R52*2*VLOOKUP($A52,Partridge!$A$3:$J$73,8)&lt;1.5),0,INT(56.0211*((INT(100*((((INT(100*R52))/100)*2*VLOOKUP($A52,Partridge!$A$3:$J$73,8))))/100-1.5)^1.05)))),"M/F?"))</f>
        <v>0</v>
      </c>
      <c r="T52" s="18"/>
      <c r="U52" s="30">
        <f>IF($B52="M",(IF(OR(T52=0,T52*VLOOKUP($A52,Partridge!$A$3:$J$73,9)&lt;1.5),0,INT(51.39*((INT(100*((((INT(100*T52))/100)*VLOOKUP($A52,Partridge!$A$3:$J$73,9))))/100-1.5)^1.05)))),IF($B52="F",(IF(OR(T52=0,T52*2*VLOOKUP($A52,Partridge!$A$3:$J$73,9)&lt;1.5),0,INT(56.0211*((INT(100*((((INT(100*T52))/100)*2*VLOOKUP($A52,Partridge!$A$3:$J$73,9))))/100-1.5)^1.05)))),"M/F?"))</f>
        <v>0</v>
      </c>
      <c r="V52" s="18"/>
      <c r="W52" s="30">
        <f>IF($B52="M",(IF(OR(V52=0,V52*VLOOKUP($A52,Partridge!$A$3:$J$73,10)&lt;1.5),0,INT(51.39*((INT(100*((((INT(100*V52))/100)*VLOOKUP($A52,Partridge!$A$3:$J$73,10))))/100-1.5)^1.05)))),IF($B52="F",(IF(OR(V52=0,V52*2*VLOOKUP($A52,Partridge!$A$3:$J$73,10)&lt;1.5),0,INT(56.0211*((INT(100*((((INT(100*V52))/100)*2*VLOOKUP($A52,Partridge!$A$3:$J$73,10))))/100-1.5)^1.05)))),"M/F?"))</f>
        <v>0</v>
      </c>
      <c r="Z52" s="12" t="s">
        <v>92</v>
      </c>
    </row>
    <row r="53" spans="1:26" ht="15" customHeight="1">
      <c r="A53" s="6">
        <v>57</v>
      </c>
      <c r="B53" s="29" t="s">
        <v>48</v>
      </c>
      <c r="C53" t="s">
        <v>89</v>
      </c>
      <c r="D53" t="s">
        <v>59</v>
      </c>
      <c r="E53" s="30">
        <f t="shared" si="3"/>
        <v>2012</v>
      </c>
      <c r="F53" s="18"/>
      <c r="G53" s="33">
        <f>IF($B53="M",(IF(OR(F53=0,F53*0.9308*VLOOKUP($A53,Partridge!$A$3:$J$73,2)&lt;1.5),0,INT(51.39*((INT(100*((((INT(100*F53))/100)*0.9308*VLOOKUP($A53,Partridge!$A$3:$J$73,2))))/100-1.5)^1.05)))),IF($B53="F",(IF(OR(F53=0,F53*2*0.9308*VLOOKUP($A53,Partridge!$A$3:$J$73,2)&lt;1.5),0,INT(56.0211*((INT(100*((((INT(100*F53))/100)*2*0.9308*VLOOKUP($A53,Partridge!$A$3:$J$73,2))))/100-1.5)^1.05)))),"M/F?"))</f>
        <v>0</v>
      </c>
      <c r="H53" s="18">
        <v>10.5</v>
      </c>
      <c r="I53" s="30">
        <f>IF($B53="M",(IF(OR(H53=0,H53*VLOOKUP($A53,Partridge!$A$3:$J$73,3)&lt;1.5),0,INT(51.39*((INT(100*((((INT(100*H53))/100)*VLOOKUP($A53,Partridge!$A$3:$J$73,3))))/100-1.5)^1.05)))),IF($B53="F",(IF(OR(H53=0,H53*2*VLOOKUP($A53,Partridge!$A$3:$J$73,3)&lt;1.5),0,INT(56.0211*((INT(100*((((INT(100*H53))/100)*2*VLOOKUP($A53,Partridge!$A$3:$J$73,3))))/100-1.5)^1.05)))),"M/F?"))</f>
        <v>986</v>
      </c>
      <c r="J53" s="18"/>
      <c r="K53" s="30">
        <f>IF($B53="M",(IF(OR(J53=0,J53*VLOOKUP($A53,Partridge!$A$3:$J$73,4)&lt;1.5),0,INT(51.39*((INT(100*((((INT(100*J53))/100)*VLOOKUP($A53,Partridge!$A$3:$J$73,4))))/100-1.5)^1.05)))),IF($B53="F",(IF(OR(J53=0,J53*2*VLOOKUP($A53,Partridge!$A$3:$J$73,4)&lt;1.5),0,INT(56.0211*((INT(100*((((INT(100*J53))/100)*2*VLOOKUP($A53,Partridge!$A$3:$J$73,4))))/100-1.5)^1.05)))),"M/F?"))</f>
        <v>0</v>
      </c>
      <c r="L53" s="18">
        <v>7.81</v>
      </c>
      <c r="M53" s="30">
        <f>IF($B53="M",(IF(OR(L53=0,L53*VLOOKUP($A53,Partridge!$A$3:$J$73,5)&lt;1.5),0,INT(51.39*((INT(100*((((INT(100*L53))/100)*VLOOKUP($A53,Partridge!$A$3:$J$73,5))))/100-1.5)^1.05)))),IF($B53="F",(IF(OR(L53=0,L53*2*VLOOKUP($A53,Partridge!$A$3:$J$73,5)&lt;1.5),0,INT(56.02111*((INT(100*((((INT(100*L53))/100)*2*VLOOKUP($A53,Partridge!$A$3:$J$73,5))))/100-1.5)^1.05)))),"M/F?"))</f>
        <v>1026</v>
      </c>
      <c r="N53" s="18"/>
      <c r="O53" s="30">
        <f>IF($B53="M",(IF(OR(N53=0,N53*VLOOKUP($A53,Partridge!$A$3:$J$73,6)&lt;1.5),0,INT(51.39*((INT(100*((((INT(100*N53))/100)*VLOOKUP($A53,Partridge!$A$3:$J$73,6))))/100-1.5)^1.05)))),IF($B53="F",(IF(OR(N53=0,N53*2*VLOOKUP($A53,Partridge!$A$3:$J$73,6)&lt;1.5),0,INT(56.0211*((INT(100*((((INT(100*N53))/100)*2*VLOOKUP($A53,Partridge!$A$3:$J$73,6))))/100-1.5)^1.05)))),"M/F?"))</f>
        <v>0</v>
      </c>
      <c r="P53" s="18"/>
      <c r="Q53" s="30">
        <f>IF($B53="M",(IF(OR(P53=0,P53*VLOOKUP($A53,Partridge!$A$3:$J$73,7)&lt;1.5),0,INT(51.39*((INT(100*((((INT(100*P53))/100)*VLOOKUP($A53,Partridge!$A$3:$J$73,7))))/100-1.5)^1.05)))),IF($B53="F",(IF(OR(P53=0,P53*2*VLOOKUP($A53,Partridge!$A$3:$J$73,7)&lt;1.5),0,INT(56.0211*((INT(100*((((INT(100*P53))/100)*2*VLOOKUP($A53,Partridge!$A$3:$J$73,7))))/100-1.5)^1.05)))),"M/F?"))</f>
        <v>0</v>
      </c>
      <c r="R53" s="18"/>
      <c r="S53" s="30">
        <f>IF($B53="M",(IF(OR(R53=0,R53*VLOOKUP($A53,Partridge!$A$3:$J$73,8)&lt;1.5),0,INT(51.39*((INT(100*((((INT(100*R53))/100)*VLOOKUP($A53,Partridge!$A$3:$J$73,8))))/100-1.5)^1.05)))),IF($B53="F",(IF(OR(R53=0,R53*2*VLOOKUP($A53,Partridge!$A$3:$J$73,8)&lt;1.5),0,INT(56.0211*((INT(100*((((INT(100*R53))/100)*2*VLOOKUP($A53,Partridge!$A$3:$J$73,8))))/100-1.5)^1.05)))),"M/F?"))</f>
        <v>0</v>
      </c>
      <c r="T53" s="18"/>
      <c r="U53" s="30">
        <f>IF($B53="M",(IF(OR(T53=0,T53*VLOOKUP($A53,Partridge!$A$3:$J$73,9)&lt;1.5),0,INT(51.39*((INT(100*((((INT(100*T53))/100)*VLOOKUP($A53,Partridge!$A$3:$J$73,9))))/100-1.5)^1.05)))),IF($B53="F",(IF(OR(T53=0,T53*2*VLOOKUP($A53,Partridge!$A$3:$J$73,9)&lt;1.5),0,INT(56.0211*((INT(100*((((INT(100*T53))/100)*2*VLOOKUP($A53,Partridge!$A$3:$J$73,9))))/100-1.5)^1.05)))),"M/F?"))</f>
        <v>0</v>
      </c>
      <c r="V53" s="18"/>
      <c r="W53" s="30">
        <f>IF($B53="M",(IF(OR(V53=0,V53*VLOOKUP($A53,Partridge!$A$3:$J$73,10)&lt;1.5),0,INT(51.39*((INT(100*((((INT(100*V53))/100)*VLOOKUP($A53,Partridge!$A$3:$J$73,10))))/100-1.5)^1.05)))),IF($B53="F",(IF(OR(V53=0,V53*2*VLOOKUP($A53,Partridge!$A$3:$J$73,10)&lt;1.5),0,INT(56.0211*((INT(100*((((INT(100*V53))/100)*2*VLOOKUP($A53,Partridge!$A$3:$J$73,10))))/100-1.5)^1.05)))),"M/F?"))</f>
        <v>0</v>
      </c>
      <c r="X53" s="23"/>
      <c r="Z53" s="12" t="s">
        <v>96</v>
      </c>
    </row>
    <row r="54" spans="1:26" ht="12.75">
      <c r="A54" s="6">
        <v>64</v>
      </c>
      <c r="B54" s="29" t="s">
        <v>48</v>
      </c>
      <c r="C54" t="s">
        <v>62</v>
      </c>
      <c r="D54" t="s">
        <v>63</v>
      </c>
      <c r="E54" s="30">
        <f t="shared" si="3"/>
        <v>1577</v>
      </c>
      <c r="F54" s="18">
        <v>11.83</v>
      </c>
      <c r="G54" s="33">
        <f>IF($B54="M",(IF(OR(F54=0,F54*0.9308*VLOOKUP($A54,Partridge!$A$3:$J$73,2)&lt;1.5),0,INT(51.39*((INT(100*((((INT(100*F54))/100)*0.9308*VLOOKUP($A54,Partridge!$A$3:$J$73,2))))/100-1.5)^1.05)))),IF($B54="F",(IF(OR(F54=0,F54*2*0.9308*VLOOKUP($A54,Partridge!$A$3:$J$73,2)&lt;1.5),0,INT(56.0211*((INT(100*((((INT(100*F54))/100)*2*0.9308*VLOOKUP($A54,Partridge!$A$3:$J$73,2))))/100-1.5)^1.05)))),"M/F?"))</f>
        <v>651</v>
      </c>
      <c r="H54" s="18"/>
      <c r="I54" s="30">
        <f>IF($B54="M",(IF(OR(H54=0,H54*VLOOKUP($A54,Partridge!$A$3:$J$73,3)&lt;1.5),0,INT(51.39*((INT(100*((((INT(100*H54))/100)*VLOOKUP($A54,Partridge!$A$3:$J$73,3))))/100-1.5)^1.05)))),IF($B54="F",(IF(OR(H54=0,H54*2*VLOOKUP($A54,Partridge!$A$3:$J$73,3)&lt;1.5),0,INT(56.0211*((INT(100*((((INT(100*H54))/100)*2*VLOOKUP($A54,Partridge!$A$3:$J$73,3))))/100-1.5)^1.05)))),"M/F?"))</f>
        <v>0</v>
      </c>
      <c r="J54" s="18"/>
      <c r="K54" s="30">
        <f>IF($B54="M",(IF(OR(J54=0,J54*VLOOKUP($A54,Partridge!$A$3:$J$73,4)&lt;1.5),0,INT(51.39*((INT(100*((((INT(100*J54))/100)*VLOOKUP($A54,Partridge!$A$3:$J$73,4))))/100-1.5)^1.05)))),IF($B54="F",(IF(OR(J54=0,J54*2*VLOOKUP($A54,Partridge!$A$3:$J$73,4)&lt;1.5),0,INT(56.0211*((INT(100*((((INT(100*J54))/100)*2*VLOOKUP($A54,Partridge!$A$3:$J$73,4))))/100-1.5)^1.05)))),"M/F?"))</f>
        <v>0</v>
      </c>
      <c r="L54" s="18">
        <v>6.15</v>
      </c>
      <c r="M54" s="30">
        <f>IF($B54="M",(IF(OR(L54=0,L54*VLOOKUP($A54,Partridge!$A$3:$J$73,5)&lt;1.5),0,INT(51.39*((INT(100*((((INT(100*L54))/100)*VLOOKUP($A54,Partridge!$A$3:$J$73,5))))/100-1.5)^1.05)))),IF($B54="F",(IF(OR(L54=0,L54*2*VLOOKUP($A54,Partridge!$A$3:$J$73,5)&lt;1.5),0,INT(56.02111*((INT(100*((((INT(100*L54))/100)*2*VLOOKUP($A54,Partridge!$A$3:$J$73,5))))/100-1.5)^1.05)))),"M/F?"))</f>
        <v>926</v>
      </c>
      <c r="N54" s="18"/>
      <c r="O54" s="30">
        <f>IF($B54="M",(IF(OR(N54=0,N54*VLOOKUP($A54,Partridge!$A$3:$J$73,6)&lt;1.5),0,INT(51.39*((INT(100*((((INT(100*N54))/100)*VLOOKUP($A54,Partridge!$A$3:$J$73,6))))/100-1.5)^1.05)))),IF($B54="F",(IF(OR(N54=0,N54*2*VLOOKUP($A54,Partridge!$A$3:$J$73,6)&lt;1.5),0,INT(56.0211*((INT(100*((((INT(100*N54))/100)*2*VLOOKUP($A54,Partridge!$A$3:$J$73,6))))/100-1.5)^1.05)))),"M/F?"))</f>
        <v>0</v>
      </c>
      <c r="P54" s="18"/>
      <c r="Q54" s="30">
        <f>IF($B54="M",(IF(OR(P54=0,P54*VLOOKUP($A54,Partridge!$A$3:$J$73,7)&lt;1.5),0,INT(51.39*((INT(100*((((INT(100*P54))/100)*VLOOKUP($A54,Partridge!$A$3:$J$73,7))))/100-1.5)^1.05)))),IF($B54="F",(IF(OR(P54=0,P54*2*VLOOKUP($A54,Partridge!$A$3:$J$73,7)&lt;1.5),0,INT(56.0211*((INT(100*((((INT(100*P54))/100)*2*VLOOKUP($A54,Partridge!$A$3:$J$73,7))))/100-1.5)^1.05)))),"M/F?"))</f>
        <v>0</v>
      </c>
      <c r="R54" s="18"/>
      <c r="S54" s="30">
        <f>IF($B54="M",(IF(OR(R54=0,R54*VLOOKUP($A54,Partridge!$A$3:$J$73,8)&lt;1.5),0,INT(51.39*((INT(100*((((INT(100*R54))/100)*VLOOKUP($A54,Partridge!$A$3:$J$73,8))))/100-1.5)^1.05)))),IF($B54="F",(IF(OR(R54=0,R54*2*VLOOKUP($A54,Partridge!$A$3:$J$73,8)&lt;1.5),0,INT(56.0211*((INT(100*((((INT(100*R54))/100)*2*VLOOKUP($A54,Partridge!$A$3:$J$73,8))))/100-1.5)^1.05)))),"M/F?"))</f>
        <v>0</v>
      </c>
      <c r="T54" s="18"/>
      <c r="U54" s="30">
        <f>IF($B54="M",(IF(OR(T54=0,T54*VLOOKUP($A54,Partridge!$A$3:$J$73,9)&lt;1.5),0,INT(51.39*((INT(100*((((INT(100*T54))/100)*VLOOKUP($A54,Partridge!$A$3:$J$73,9))))/100-1.5)^1.05)))),IF($B54="F",(IF(OR(T54=0,T54*2*VLOOKUP($A54,Partridge!$A$3:$J$73,9)&lt;1.5),0,INT(56.0211*((INT(100*((((INT(100*T54))/100)*2*VLOOKUP($A54,Partridge!$A$3:$J$73,9))))/100-1.5)^1.05)))),"M/F?"))</f>
        <v>0</v>
      </c>
      <c r="V54" s="18"/>
      <c r="W54" s="30">
        <f>IF($B54="M",(IF(OR(V54=0,V54*VLOOKUP($A54,Partridge!$A$3:$J$73,10)&lt;1.5),0,INT(51.39*((INT(100*((((INT(100*V54))/100)*VLOOKUP($A54,Partridge!$A$3:$J$73,10))))/100-1.5)^1.05)))),IF($B54="F",(IF(OR(V54=0,V54*2*VLOOKUP($A54,Partridge!$A$3:$J$73,10)&lt;1.5),0,INT(56.0211*((INT(100*((((INT(100*V54))/100)*2*VLOOKUP($A54,Partridge!$A$3:$J$73,10))))/100-1.5)^1.05)))),"M/F?"))</f>
        <v>0</v>
      </c>
      <c r="X54" s="23"/>
      <c r="Y54" s="24"/>
      <c r="Z54" s="12" t="s">
        <v>96</v>
      </c>
    </row>
    <row r="55" spans="1:26" ht="15" customHeight="1">
      <c r="A55" s="6"/>
      <c r="B55" s="29"/>
      <c r="E55" s="30" t="e">
        <f t="shared" si="3"/>
        <v>#VALUE!</v>
      </c>
      <c r="F55" s="18"/>
      <c r="G55" s="33" t="str">
        <f>IF($B55="M",(IF(OR(F55=0,F55*0.9308*VLOOKUP($A55,Partridge!$A$3:$J$73,2)&lt;1.5),0,INT(51.39*((INT(100*((((INT(100*F55))/100)*0.9308*VLOOKUP($A55,Partridge!$A$3:$J$73,2))))/100-1.5)^1.05)))),IF($B55="F",(IF(OR(F55=0,F55*2*0.9308*VLOOKUP($A55,Partridge!$A$3:$J$73,2)&lt;1.5),0,INT(56.0211*((INT(100*((((INT(100*F55))/100)*2*0.9308*VLOOKUP($A55,Partridge!$A$3:$J$73,2))))/100-1.5)^1.05)))),"M/F?"))</f>
        <v>M/F?</v>
      </c>
      <c r="H55" s="18"/>
      <c r="I55" s="30" t="str">
        <f>IF($B55="M",(IF(OR(H55=0,H55*VLOOKUP($A55,Partridge!$A$3:$J$73,3)&lt;1.5),0,INT(51.39*((INT(100*((((INT(100*H55))/100)*VLOOKUP($A55,Partridge!$A$3:$J$73,3))))/100-1.5)^1.05)))),IF($B55="F",(IF(OR(H55=0,H55*2*VLOOKUP($A55,Partridge!$A$3:$J$73,3)&lt;1.5),0,INT(56.0211*((INT(100*((((INT(100*H55))/100)*2*VLOOKUP($A55,Partridge!$A$3:$J$73,3))))/100-1.5)^1.05)))),"M/F?"))</f>
        <v>M/F?</v>
      </c>
      <c r="J55" s="18"/>
      <c r="K55" s="30" t="str">
        <f>IF($B55="M",(IF(OR(J55=0,J55*VLOOKUP($A55,Partridge!$A$3:$J$73,4)&lt;1.5),0,INT(51.39*((INT(100*((((INT(100*J55))/100)*VLOOKUP($A55,Partridge!$A$3:$J$73,4))))/100-1.5)^1.05)))),IF($B55="F",(IF(OR(J55=0,J55*2*VLOOKUP($A55,Partridge!$A$3:$J$73,4)&lt;1.5),0,INT(56.0211*((INT(100*((((INT(100*J55))/100)*2*VLOOKUP($A55,Partridge!$A$3:$J$73,4))))/100-1.5)^1.05)))),"M/F?"))</f>
        <v>M/F?</v>
      </c>
      <c r="L55" s="18"/>
      <c r="M55" s="30" t="str">
        <f>IF($B55="M",(IF(OR(L55=0,L55*VLOOKUP($A55,Partridge!$A$3:$J$73,5)&lt;1.5),0,INT(51.39*((INT(100*((((INT(100*L55))/100)*VLOOKUP($A55,Partridge!$A$3:$J$73,5))))/100-1.5)^1.05)))),IF($B55="F",(IF(OR(L55=0,L55*2*VLOOKUP($A55,Partridge!$A$3:$J$73,5)&lt;1.5),0,INT(56.02111*((INT(100*((((INT(100*L55))/100)*2*VLOOKUP($A55,Partridge!$A$3:$J$73,5))))/100-1.5)^1.05)))),"M/F?"))</f>
        <v>M/F?</v>
      </c>
      <c r="N55" s="18"/>
      <c r="O55" s="30" t="str">
        <f>IF($B55="M",(IF(OR(N55=0,N55*VLOOKUP($A55,Partridge!$A$3:$J$73,6)&lt;1.5),0,INT(51.39*((INT(100*((((INT(100*N55))/100)*VLOOKUP($A55,Partridge!$A$3:$J$73,6))))/100-1.5)^1.05)))),IF($B55="F",(IF(OR(N55=0,N55*2*VLOOKUP($A55,Partridge!$A$3:$J$73,6)&lt;1.5),0,INT(56.0211*((INT(100*((((INT(100*N55))/100)*2*VLOOKUP($A55,Partridge!$A$3:$J$73,6))))/100-1.5)^1.05)))),"M/F?"))</f>
        <v>M/F?</v>
      </c>
      <c r="P55" s="18"/>
      <c r="Q55" s="30" t="str">
        <f>IF($B55="M",(IF(OR(P55=0,P55*VLOOKUP($A55,Partridge!$A$3:$J$73,7)&lt;1.5),0,INT(51.39*((INT(100*((((INT(100*P55))/100)*VLOOKUP($A55,Partridge!$A$3:$J$73,7))))/100-1.5)^1.05)))),IF($B55="F",(IF(OR(P55=0,P55*2*VLOOKUP($A55,Partridge!$A$3:$J$73,7)&lt;1.5),0,INT(56.0211*((INT(100*((((INT(100*P55))/100)*2*VLOOKUP($A55,Partridge!$A$3:$J$73,7))))/100-1.5)^1.05)))),"M/F?"))</f>
        <v>M/F?</v>
      </c>
      <c r="R55" s="18"/>
      <c r="S55" s="30" t="str">
        <f>IF($B55="M",(IF(OR(R55=0,R55*VLOOKUP($A55,Partridge!$A$3:$J$73,8)&lt;1.5),0,INT(51.39*((INT(100*((((INT(100*R55))/100)*VLOOKUP($A55,Partridge!$A$3:$J$73,8))))/100-1.5)^1.05)))),IF($B55="F",(IF(OR(R55=0,R55*2*VLOOKUP($A55,Partridge!$A$3:$J$73,8)&lt;1.5),0,INT(56.0211*((INT(100*((((INT(100*R55))/100)*2*VLOOKUP($A55,Partridge!$A$3:$J$73,8))))/100-1.5)^1.05)))),"M/F?"))</f>
        <v>M/F?</v>
      </c>
      <c r="T55" s="18"/>
      <c r="U55" s="30" t="str">
        <f>IF($B55="M",(IF(OR(T55=0,T55*VLOOKUP($A55,Partridge!$A$3:$J$73,9)&lt;1.5),0,INT(51.39*((INT(100*((((INT(100*T55))/100)*VLOOKUP($A55,Partridge!$A$3:$J$73,9))))/100-1.5)^1.05)))),IF($B55="F",(IF(OR(T55=0,T55*2*VLOOKUP($A55,Partridge!$A$3:$J$73,9)&lt;1.5),0,INT(56.0211*((INT(100*((((INT(100*T55))/100)*2*VLOOKUP($A55,Partridge!$A$3:$J$73,9))))/100-1.5)^1.05)))),"M/F?"))</f>
        <v>M/F?</v>
      </c>
      <c r="V55" s="18"/>
      <c r="W55" s="30" t="str">
        <f>IF($B55="M",(IF(OR(V55=0,V55*VLOOKUP($A55,Partridge!$A$3:$J$73,10)&lt;1.5),0,INT(51.39*((INT(100*((((INT(100*V55))/100)*VLOOKUP($A55,Partridge!$A$3:$J$73,10))))/100-1.5)^1.05)))),IF($B55="F",(IF(OR(V55=0,V55*2*VLOOKUP($A55,Partridge!$A$3:$J$73,10)&lt;1.5),0,INT(56.0211*((INT(100*((((INT(100*V55))/100)*2*VLOOKUP($A55,Partridge!$A$3:$J$73,10))))/100-1.5)^1.05)))),"M/F?"))</f>
        <v>M/F?</v>
      </c>
      <c r="X55" s="23"/>
      <c r="Z55" s="12" t="s">
        <v>96</v>
      </c>
    </row>
    <row r="56" spans="1:26" ht="15" customHeight="1">
      <c r="A56" s="6"/>
      <c r="B56" s="29"/>
      <c r="E56" s="30" t="e">
        <f t="shared" si="3"/>
        <v>#VALUE!</v>
      </c>
      <c r="F56" s="18"/>
      <c r="G56" s="33" t="str">
        <f>IF($B56="M",(IF(OR(F56=0,F56*0.9308*VLOOKUP($A56,Partridge!$A$3:$J$73,2)&lt;1.5),0,INT(51.39*((INT(100*((((INT(100*F56))/100)*0.9308*VLOOKUP($A56,Partridge!$A$3:$J$73,2))))/100-1.5)^1.05)))),IF($B56="F",(IF(OR(F56=0,F56*2*0.9308*VLOOKUP($A56,Partridge!$A$3:$J$73,2)&lt;1.5),0,INT(56.0211*((INT(100*((((INT(100*F56))/100)*2*0.9308*VLOOKUP($A56,Partridge!$A$3:$J$73,2))))/100-1.5)^1.05)))),"M/F?"))</f>
        <v>M/F?</v>
      </c>
      <c r="H56" s="18"/>
      <c r="I56" s="30" t="str">
        <f>IF($B56="M",(IF(OR(H56=0,H56*VLOOKUP($A56,Partridge!$A$3:$J$73,3)&lt;1.5),0,INT(51.39*((INT(100*((((INT(100*H56))/100)*VLOOKUP($A56,Partridge!$A$3:$J$73,3))))/100-1.5)^1.05)))),IF($B56="F",(IF(OR(H56=0,H56*2*VLOOKUP($A56,Partridge!$A$3:$J$73,3)&lt;1.5),0,INT(56.0211*((INT(100*((((INT(100*H56))/100)*2*VLOOKUP($A56,Partridge!$A$3:$J$73,3))))/100-1.5)^1.05)))),"M/F?"))</f>
        <v>M/F?</v>
      </c>
      <c r="J56" s="18"/>
      <c r="K56" s="30" t="str">
        <f>IF($B56="M",(IF(OR(J56=0,J56*VLOOKUP($A56,Partridge!$A$3:$J$73,4)&lt;1.5),0,INT(51.39*((INT(100*((((INT(100*J56))/100)*VLOOKUP($A56,Partridge!$A$3:$J$73,4))))/100-1.5)^1.05)))),IF($B56="F",(IF(OR(J56=0,J56*2*VLOOKUP($A56,Partridge!$A$3:$J$73,4)&lt;1.5),0,INT(56.0211*((INT(100*((((INT(100*J56))/100)*2*VLOOKUP($A56,Partridge!$A$3:$J$73,4))))/100-1.5)^1.05)))),"M/F?"))</f>
        <v>M/F?</v>
      </c>
      <c r="L56" s="18"/>
      <c r="M56" s="30" t="str">
        <f>IF($B56="M",(IF(OR(L56=0,L56*VLOOKUP($A56,Partridge!$A$3:$J$73,5)&lt;1.5),0,INT(51.39*((INT(100*((((INT(100*L56))/100)*VLOOKUP($A56,Partridge!$A$3:$J$73,5))))/100-1.5)^1.05)))),IF($B56="F",(IF(OR(L56=0,L56*2*VLOOKUP($A56,Partridge!$A$3:$J$73,5)&lt;1.5),0,INT(56.02111*((INT(100*((((INT(100*L56))/100)*2*VLOOKUP($A56,Partridge!$A$3:$J$73,5))))/100-1.5)^1.05)))),"M/F?"))</f>
        <v>M/F?</v>
      </c>
      <c r="N56" s="18"/>
      <c r="O56" s="30" t="str">
        <f>IF($B56="M",(IF(OR(N56=0,N56*VLOOKUP($A56,Partridge!$A$3:$J$73,6)&lt;1.5),0,INT(51.39*((INT(100*((((INT(100*N56))/100)*VLOOKUP($A56,Partridge!$A$3:$J$73,6))))/100-1.5)^1.05)))),IF($B56="F",(IF(OR(N56=0,N56*2*VLOOKUP($A56,Partridge!$A$3:$J$73,6)&lt;1.5),0,INT(56.0211*((INT(100*((((INT(100*N56))/100)*2*VLOOKUP($A56,Partridge!$A$3:$J$73,6))))/100-1.5)^1.05)))),"M/F?"))</f>
        <v>M/F?</v>
      </c>
      <c r="P56" s="18"/>
      <c r="Q56" s="30" t="str">
        <f>IF($B56="M",(IF(OR(P56=0,P56*VLOOKUP($A56,Partridge!$A$3:$J$73,7)&lt;1.5),0,INT(51.39*((INT(100*((((INT(100*P56))/100)*VLOOKUP($A56,Partridge!$A$3:$J$73,7))))/100-1.5)^1.05)))),IF($B56="F",(IF(OR(P56=0,P56*2*VLOOKUP($A56,Partridge!$A$3:$J$73,7)&lt;1.5),0,INT(56.0211*((INT(100*((((INT(100*P56))/100)*2*VLOOKUP($A56,Partridge!$A$3:$J$73,7))))/100-1.5)^1.05)))),"M/F?"))</f>
        <v>M/F?</v>
      </c>
      <c r="R56" s="18"/>
      <c r="S56" s="30" t="str">
        <f>IF($B56="M",(IF(OR(R56=0,R56*VLOOKUP($A56,Partridge!$A$3:$J$73,8)&lt;1.5),0,INT(51.39*((INT(100*((((INT(100*R56))/100)*VLOOKUP($A56,Partridge!$A$3:$J$73,8))))/100-1.5)^1.05)))),IF($B56="F",(IF(OR(R56=0,R56*2*VLOOKUP($A56,Partridge!$A$3:$J$73,8)&lt;1.5),0,INT(56.0211*((INT(100*((((INT(100*R56))/100)*2*VLOOKUP($A56,Partridge!$A$3:$J$73,8))))/100-1.5)^1.05)))),"M/F?"))</f>
        <v>M/F?</v>
      </c>
      <c r="T56" s="18"/>
      <c r="U56" s="30" t="str">
        <f>IF($B56="M",(IF(OR(T56=0,T56*VLOOKUP($A56,Partridge!$A$3:$J$73,9)&lt;1.5),0,INT(51.39*((INT(100*((((INT(100*T56))/100)*VLOOKUP($A56,Partridge!$A$3:$J$73,9))))/100-1.5)^1.05)))),IF($B56="F",(IF(OR(T56=0,T56*2*VLOOKUP($A56,Partridge!$A$3:$J$73,9)&lt;1.5),0,INT(56.0211*((INT(100*((((INT(100*T56))/100)*2*VLOOKUP($A56,Partridge!$A$3:$J$73,9))))/100-1.5)^1.05)))),"M/F?"))</f>
        <v>M/F?</v>
      </c>
      <c r="V56" s="18"/>
      <c r="W56" s="30" t="str">
        <f>IF($B56="M",(IF(OR(V56=0,V56*VLOOKUP($A56,Partridge!$A$3:$J$73,10)&lt;1.5),0,INT(51.39*((INT(100*((((INT(100*V56))/100)*VLOOKUP($A56,Partridge!$A$3:$J$73,10))))/100-1.5)^1.05)))),IF($B56="F",(IF(OR(V56=0,V56*2*VLOOKUP($A56,Partridge!$A$3:$J$73,10)&lt;1.5),0,INT(56.0211*((INT(100*((((INT(100*V56))/100)*2*VLOOKUP($A56,Partridge!$A$3:$J$73,10))))/100-1.5)^1.05)))),"M/F?"))</f>
        <v>M/F?</v>
      </c>
      <c r="X56" s="23"/>
      <c r="Y56" s="24"/>
      <c r="Z56" s="12" t="s">
        <v>96</v>
      </c>
    </row>
    <row r="59" spans="3:5" ht="12.75">
      <c r="C59" s="38"/>
      <c r="D59" s="38"/>
      <c r="E59" s="38"/>
    </row>
    <row r="60" ht="12.75">
      <c r="E60" s="36"/>
    </row>
    <row r="61" ht="12.75">
      <c r="E61" s="36"/>
    </row>
    <row r="62" spans="4:5" ht="12.75">
      <c r="D62" s="24"/>
      <c r="E62" s="37"/>
    </row>
    <row r="63" spans="4:5" ht="12.75">
      <c r="D63" s="35"/>
      <c r="E63" s="37"/>
    </row>
    <row r="64" spans="4:9" ht="12.75">
      <c r="D64" s="35"/>
      <c r="E64" s="37"/>
      <c r="I64" t="s">
        <v>12</v>
      </c>
    </row>
    <row r="65" spans="4:5" ht="12.75">
      <c r="D65" s="20"/>
      <c r="E65" s="20"/>
    </row>
    <row r="66" spans="4:5" ht="12.75">
      <c r="D66" s="20"/>
      <c r="E66" s="20"/>
    </row>
    <row r="67" spans="4:5" ht="12.75">
      <c r="D67" s="20"/>
      <c r="E67" s="20"/>
    </row>
    <row r="68" spans="4:5" ht="12.75">
      <c r="D68" s="20"/>
      <c r="E68" s="20"/>
    </row>
    <row r="69" spans="4:5" ht="12.75">
      <c r="D69" s="20"/>
      <c r="E69" s="20"/>
    </row>
    <row r="70" spans="4:5" ht="12.75">
      <c r="D70" s="20"/>
      <c r="E70" s="20"/>
    </row>
    <row r="71" spans="4:5" ht="12.75">
      <c r="D71" s="20"/>
      <c r="E71" s="20"/>
    </row>
    <row r="72" spans="4:5" ht="12.75">
      <c r="D72" s="20"/>
      <c r="E72" s="20"/>
    </row>
    <row r="73" spans="4:5" ht="12.75">
      <c r="D73" s="20"/>
      <c r="E73" s="20"/>
    </row>
    <row r="74" spans="4:5" ht="12.75">
      <c r="D74" s="20"/>
      <c r="E74" s="20"/>
    </row>
    <row r="75" spans="4:5" ht="12.75">
      <c r="D75" s="20"/>
      <c r="E75" s="20"/>
    </row>
    <row r="76" spans="4:5" ht="12.75">
      <c r="D76" s="20"/>
      <c r="E76" s="20"/>
    </row>
    <row r="77" spans="4:5" ht="12.75">
      <c r="D77" s="20"/>
      <c r="E77" s="20"/>
    </row>
    <row r="78" spans="4:5" ht="12.75">
      <c r="D78" s="20"/>
      <c r="E78" s="20"/>
    </row>
    <row r="79" spans="4:5" ht="12.75">
      <c r="D79" s="20"/>
      <c r="E79" s="20"/>
    </row>
    <row r="80" spans="4:5" ht="12.75">
      <c r="D80" s="20"/>
      <c r="E80" s="20"/>
    </row>
    <row r="81" spans="4:5" ht="12.75">
      <c r="D81" s="20"/>
      <c r="E81" s="20"/>
    </row>
    <row r="82" spans="4:5" ht="12.75">
      <c r="D82" s="20"/>
      <c r="E82" s="20"/>
    </row>
    <row r="83" spans="4:5" ht="12.75">
      <c r="D83" s="20"/>
      <c r="E83" s="20"/>
    </row>
    <row r="84" spans="4:5" ht="12.75">
      <c r="D84" s="20"/>
      <c r="E84" s="20"/>
    </row>
    <row r="85" spans="4:5" ht="12.75">
      <c r="D85" s="20"/>
      <c r="E85" s="20"/>
    </row>
    <row r="86" spans="4:5" ht="12.75">
      <c r="D86" s="20"/>
      <c r="E86" s="20"/>
    </row>
    <row r="87" spans="4:5" ht="12.75">
      <c r="D87" s="20"/>
      <c r="E87" s="20"/>
    </row>
    <row r="88" spans="4:5" ht="12.75">
      <c r="D88" s="20"/>
      <c r="E88" s="20"/>
    </row>
    <row r="89" spans="4:5" ht="12.75">
      <c r="D89" s="20"/>
      <c r="E89" s="20"/>
    </row>
    <row r="90" spans="4:5" ht="12.75">
      <c r="D90" s="20"/>
      <c r="E90" s="20"/>
    </row>
    <row r="91" spans="4:5" ht="12.75">
      <c r="D91" s="24"/>
      <c r="E91" s="24"/>
    </row>
  </sheetData>
  <mergeCells count="1">
    <mergeCell ref="C59:E59"/>
  </mergeCells>
  <printOptions gridLines="1" horizontalCentered="1"/>
  <pageMargins left="1" right="0.25" top="1" bottom="0.25" header="0.25" footer="0"/>
  <pageSetup blackAndWhite="1" fitToHeight="1" fitToWidth="1" orientation="landscape" scale="62" r:id="rId1"/>
  <headerFooter alignWithMargins="0">
    <oddHeader>&amp;CWeight and Superweight
Championships
Seattle, Washington
October 5,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A2" sqref="A2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36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George Mathews</cp:lastModifiedBy>
  <cp:lastPrinted>2007-10-06T21:55:06Z</cp:lastPrinted>
  <dcterms:created xsi:type="dcterms:W3CDTF">2001-09-05T14:01:42Z</dcterms:created>
  <dcterms:modified xsi:type="dcterms:W3CDTF">2007-10-08T20:33:33Z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